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'Sheet1'!$A$1:$AE$33</definedName>
  </definedNames>
  <calcPr fullCalcOnLoad="1"/>
</workbook>
</file>

<file path=xl/sharedStrings.xml><?xml version="1.0" encoding="utf-8"?>
<sst xmlns="http://schemas.openxmlformats.org/spreadsheetml/2006/main" count="132" uniqueCount="100">
  <si>
    <t>↓その他のエネルギーの自由記入欄</t>
  </si>
  <si>
    <t>12月</t>
  </si>
  <si>
    <t>データ</t>
  </si>
  <si>
    <t>電力消費量</t>
  </si>
  <si>
    <t>電気料金</t>
  </si>
  <si>
    <t>　　太陽光発電</t>
  </si>
  <si>
    <t>ガス消費量</t>
  </si>
  <si>
    <t>ガス料金</t>
  </si>
  <si>
    <t>灯油消費量</t>
  </si>
  <si>
    <t>灯油料金</t>
  </si>
  <si>
    <t>水消費量</t>
  </si>
  <si>
    <t>水道料金</t>
  </si>
  <si>
    <t>エネルギー消費量</t>
  </si>
  <si>
    <t>エネルギー消費量</t>
  </si>
  <si>
    <r>
      <t>CO</t>
    </r>
    <r>
      <rPr>
        <vertAlign val="subscript"/>
        <sz val="6"/>
        <rFont val="ＭＳ Ｐゴシック"/>
        <family val="3"/>
      </rPr>
      <t>2</t>
    </r>
    <r>
      <rPr>
        <sz val="6"/>
        <rFont val="ＭＳ Ｐゴシック"/>
        <family val="3"/>
      </rPr>
      <t>排出量</t>
    </r>
  </si>
  <si>
    <t>開始年月</t>
  </si>
  <si>
    <t xml:space="preserve"> (kWh)</t>
  </si>
  <si>
    <t>(円)</t>
  </si>
  <si>
    <t>発　　電</t>
  </si>
  <si>
    <t>売　電</t>
  </si>
  <si>
    <r>
      <t>(m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</si>
  <si>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(m3)</t>
  </si>
  <si>
    <t>(㍑)</t>
  </si>
  <si>
    <t>(円）</t>
  </si>
  <si>
    <t>(MJ)</t>
  </si>
  <si>
    <t>電気事業者※</t>
  </si>
  <si>
    <t>支払料金</t>
  </si>
  <si>
    <t>計</t>
  </si>
  <si>
    <t>発電量</t>
  </si>
  <si>
    <t>売電量</t>
  </si>
  <si>
    <t>売電料金</t>
  </si>
  <si>
    <t>自家消費量</t>
  </si>
  <si>
    <t>都市ガス</t>
  </si>
  <si>
    <t>ＬＰガス</t>
  </si>
  <si>
    <t>単位の指定(m3又はkg)は必須です</t>
  </si>
  <si>
    <t>一次</t>
  </si>
  <si>
    <t>二次</t>
  </si>
  <si>
    <t>年</t>
  </si>
  <si>
    <t>(kWh)</t>
  </si>
  <si>
    <t>単位の指定(m3又はkg)の選択が必須です</t>
  </si>
  <si>
    <t>　</t>
  </si>
  <si>
    <t>月</t>
  </si>
  <si>
    <t>昼間・深夜合計</t>
  </si>
  <si>
    <t>↑上段二次エネルギー換算係数/下段一次エネルギー換算係数を記入</t>
  </si>
  <si>
    <r>
      <t>↑CO</t>
    </r>
    <r>
      <rPr>
        <vertAlign val="subscript"/>
        <sz val="5"/>
        <color indexed="10"/>
        <rFont val="ＭＳ Ｐゴシック"/>
        <family val="3"/>
      </rPr>
      <t>2</t>
    </r>
    <r>
      <rPr>
        <sz val="5"/>
        <color indexed="10"/>
        <rFont val="ＭＳ Ｐゴシック"/>
        <family val="3"/>
      </rPr>
      <t>換算係数(kg-CO2/(m3又はkg))を記入</t>
    </r>
  </si>
  <si>
    <t>↑CO2換算係数(kg-CO2/(m3又はkg))を記入</t>
  </si>
  <si>
    <t>エネルギー　　　 年</t>
  </si>
  <si>
    <t>1月</t>
  </si>
  <si>
    <t>消費月　　　　　　年</t>
  </si>
  <si>
    <t>2月</t>
  </si>
  <si>
    <t>4月</t>
  </si>
  <si>
    <t>　　　　 　　   　   年</t>
  </si>
  <si>
    <t>3月</t>
  </si>
  <si>
    <t>5月</t>
  </si>
  <si>
    <t>6月</t>
  </si>
  <si>
    <t>　　　　 　　   　   年</t>
  </si>
  <si>
    <t>7月</t>
  </si>
  <si>
    <t>8月</t>
  </si>
  <si>
    <t>9月</t>
  </si>
  <si>
    <t>10月</t>
  </si>
  <si>
    <t>11月</t>
  </si>
  <si>
    <t>二次エネルギー消費量（MJ)</t>
  </si>
  <si>
    <t>註）二次エネルギー消費量；最終消費者に利用されるエネルギー量</t>
  </si>
  <si>
    <t>一次エネルギー消費量(MJ)</t>
  </si>
  <si>
    <t>0　（固定値）</t>
  </si>
  <si>
    <r>
      <t>CO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排出量（kg-CO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</si>
  <si>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t>水エネルギーを含む一次エネルギー消費量</t>
  </si>
  <si>
    <t>(MJ／年)</t>
  </si>
  <si>
    <r>
      <t>水エネルギーを含む総CO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排出量</t>
    </r>
  </si>
  <si>
    <r>
      <t>(kg-CO</t>
    </r>
    <r>
      <rPr>
        <vertAlign val="subscript"/>
        <sz val="6"/>
        <rFont val="ＭＳ Ｐゴシック"/>
        <family val="3"/>
      </rPr>
      <t>2</t>
    </r>
    <r>
      <rPr>
        <sz val="6"/>
        <rFont val="ＭＳ Ｐゴシック"/>
        <family val="3"/>
      </rPr>
      <t>／年)</t>
    </r>
  </si>
  <si>
    <t>水エネルギーを含むエネルギーコスト</t>
  </si>
  <si>
    <t>(円／年)</t>
  </si>
  <si>
    <t>一次エネルギー消費量</t>
  </si>
  <si>
    <r>
      <t>CO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排出量</t>
    </r>
  </si>
  <si>
    <t>エネルギーコスト</t>
  </si>
  <si>
    <t>(円／年)</t>
  </si>
  <si>
    <r>
      <t>(kg-CO</t>
    </r>
    <r>
      <rPr>
        <vertAlign val="subscript"/>
        <sz val="6"/>
        <rFont val="ＭＳ Ｐゴシック"/>
        <family val="3"/>
      </rPr>
      <t>2</t>
    </r>
    <r>
      <rPr>
        <sz val="6"/>
        <rFont val="ＭＳ Ｐゴシック"/>
        <family val="3"/>
      </rPr>
      <t>)</t>
    </r>
  </si>
  <si>
    <t>埼玉県住まいづくり協議会エネルギーデータシート入力表</t>
  </si>
  <si>
    <t>応募作品名</t>
  </si>
  <si>
    <t>竣工年月</t>
  </si>
  <si>
    <t>データ取得期間</t>
  </si>
  <si>
    <t>年</t>
  </si>
  <si>
    <t>月</t>
  </si>
  <si>
    <t>～</t>
  </si>
  <si>
    <t>月</t>
  </si>
  <si>
    <t>設計者名</t>
  </si>
  <si>
    <t>施工者名</t>
  </si>
  <si>
    <t>所在地　　　　市</t>
  </si>
  <si>
    <t>MJ</t>
  </si>
  <si>
    <r>
      <t>(m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</si>
  <si>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(kg)</t>
  </si>
  <si>
    <t>CO2</t>
  </si>
  <si>
    <t>昼間電力</t>
  </si>
  <si>
    <t>夜間電力</t>
  </si>
  <si>
    <t>(m3)</t>
  </si>
  <si>
    <t>みなし小売電気事業者の調整後排出係数</t>
  </si>
  <si>
    <t>平成29年度実績：平成30年12月27日公表値</t>
  </si>
  <si>
    <t>(t-CO2/kWh)</t>
  </si>
  <si>
    <t>※代替値</t>
  </si>
  <si>
    <t>東京電力エナジーパートナー㈱（旧：東京電力㈱）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</si>
</sst>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#,##0.0;[Red]\-#,##0.0"/>
    <numFmt numFmtId="180" formatCode="0_ "/>
    <numFmt numFmtId="181" formatCode="#,##0.000;[Red]\-#,##0.000"/>
    <numFmt numFmtId="182" formatCode="[&lt;=999]000;[&lt;=99999]000\-00;000\-0000"/>
    <numFmt numFmtId="183" formatCode="0.000000_);[Red]\(0.000000\)"/>
    <numFmt numFmtId="184" formatCode="0.0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4.5"/>
      <name val="ＭＳ Ｐゴシック"/>
      <family val="3"/>
    </font>
    <font>
      <b/>
      <sz val="8"/>
      <name val="ＭＳ Ｐゴシック"/>
      <family val="3"/>
    </font>
    <font>
      <sz val="7"/>
      <color indexed="10"/>
      <name val="ＭＳ Ｐゴシック"/>
      <family val="3"/>
    </font>
    <font>
      <vertAlign val="subscript"/>
      <sz val="6"/>
      <name val="ＭＳ Ｐゴシック"/>
      <family val="3"/>
    </font>
    <font>
      <vertAlign val="superscript"/>
      <sz val="8"/>
      <name val="ＭＳ Ｐゴシック"/>
      <family val="3"/>
    </font>
    <font>
      <vertAlign val="subscript"/>
      <sz val="8"/>
      <name val="ＭＳ Ｐゴシック"/>
      <family val="3"/>
    </font>
    <font>
      <sz val="3"/>
      <color indexed="10"/>
      <name val="ＭＳ Ｐゴシック"/>
      <family val="3"/>
    </font>
    <font>
      <sz val="5"/>
      <color indexed="10"/>
      <name val="ＭＳ Ｐゴシック"/>
      <family val="3"/>
    </font>
    <font>
      <vertAlign val="subscript"/>
      <sz val="5"/>
      <color indexed="10"/>
      <name val="ＭＳ Ｐゴシック"/>
      <family val="3"/>
    </font>
    <font>
      <sz val="8"/>
      <color indexed="30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6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Century"/>
      <family val="1"/>
    </font>
    <font>
      <sz val="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7030A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double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hair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 style="hair"/>
      <top style="double"/>
      <bottom style="hair"/>
    </border>
    <border>
      <left style="hair"/>
      <right style="hair"/>
      <top style="thick"/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33" borderId="10" xfId="61" applyFont="1" applyFill="1" applyBorder="1">
      <alignment/>
      <protection/>
    </xf>
    <xf numFmtId="0" fontId="4" fillId="0" borderId="11" xfId="61" applyFont="1" applyBorder="1">
      <alignment/>
      <protection/>
    </xf>
    <xf numFmtId="0" fontId="4" fillId="0" borderId="12" xfId="61" applyFont="1" applyBorder="1">
      <alignment/>
      <protection/>
    </xf>
    <xf numFmtId="0" fontId="4" fillId="33" borderId="0" xfId="61" applyFont="1" applyFill="1" applyBorder="1">
      <alignment/>
      <protection/>
    </xf>
    <xf numFmtId="0" fontId="4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33" borderId="0" xfId="61" applyFont="1" applyFill="1" applyBorder="1" applyAlignment="1">
      <alignment shrinkToFit="1"/>
      <protection/>
    </xf>
    <xf numFmtId="0" fontId="4" fillId="0" borderId="15" xfId="61" applyFont="1" applyBorder="1">
      <alignment/>
      <protection/>
    </xf>
    <xf numFmtId="0" fontId="4" fillId="0" borderId="16" xfId="61" applyFont="1" applyBorder="1">
      <alignment/>
      <protection/>
    </xf>
    <xf numFmtId="0" fontId="4" fillId="33" borderId="17" xfId="61" applyFont="1" applyFill="1" applyBorder="1">
      <alignment/>
      <protection/>
    </xf>
    <xf numFmtId="0" fontId="4" fillId="0" borderId="18" xfId="61" applyFont="1" applyBorder="1">
      <alignment/>
      <protection/>
    </xf>
    <xf numFmtId="0" fontId="10" fillId="0" borderId="0" xfId="61" applyFont="1">
      <alignment/>
      <protection/>
    </xf>
    <xf numFmtId="0" fontId="4" fillId="0" borderId="19" xfId="61" applyFont="1" applyBorder="1">
      <alignment/>
      <protection/>
    </xf>
    <xf numFmtId="0" fontId="4" fillId="0" borderId="13" xfId="61" applyFont="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 shrinkToFit="1"/>
      <protection/>
    </xf>
    <xf numFmtId="0" fontId="4" fillId="0" borderId="22" xfId="61" applyFont="1" applyBorder="1" applyAlignment="1">
      <alignment horizontal="center" shrinkToFit="1"/>
      <protection/>
    </xf>
    <xf numFmtId="0" fontId="4" fillId="0" borderId="23" xfId="61" applyFont="1" applyBorder="1" applyAlignment="1">
      <alignment horizontal="center" shrinkToFit="1"/>
      <protection/>
    </xf>
    <xf numFmtId="0" fontId="4" fillId="0" borderId="24" xfId="61" applyFont="1" applyBorder="1" applyAlignment="1">
      <alignment horizontal="center" shrinkToFit="1"/>
      <protection/>
    </xf>
    <xf numFmtId="0" fontId="4" fillId="33" borderId="21" xfId="61" applyFont="1" applyFill="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34" borderId="25" xfId="61" applyFont="1" applyFill="1" applyBorder="1" applyAlignment="1">
      <alignment horizontal="center"/>
      <protection/>
    </xf>
    <xf numFmtId="0" fontId="4" fillId="0" borderId="26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61" applyFont="1" applyBorder="1" applyAlignment="1">
      <alignment horizont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4" fillId="0" borderId="32" xfId="61" applyFont="1" applyBorder="1">
      <alignment/>
      <protection/>
    </xf>
    <xf numFmtId="0" fontId="4" fillId="0" borderId="33" xfId="61" applyFont="1" applyBorder="1">
      <alignment/>
      <protection/>
    </xf>
    <xf numFmtId="0" fontId="4" fillId="0" borderId="34" xfId="61" applyFont="1" applyBorder="1" applyAlignment="1">
      <alignment horizontal="center" shrinkToFit="1"/>
      <protection/>
    </xf>
    <xf numFmtId="0" fontId="4" fillId="0" borderId="35" xfId="61" applyFont="1" applyBorder="1" applyAlignment="1">
      <alignment horizontal="center" shrinkToFit="1"/>
      <protection/>
    </xf>
    <xf numFmtId="0" fontId="3" fillId="0" borderId="36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3" fillId="0" borderId="34" xfId="61" applyFont="1" applyBorder="1" applyAlignment="1">
      <alignment horizontal="center"/>
      <protection/>
    </xf>
    <xf numFmtId="0" fontId="3" fillId="0" borderId="35" xfId="61" applyFont="1" applyBorder="1" applyAlignment="1">
      <alignment horizontal="center"/>
      <protection/>
    </xf>
    <xf numFmtId="0" fontId="4" fillId="0" borderId="34" xfId="61" applyFont="1" applyBorder="1">
      <alignment/>
      <protection/>
    </xf>
    <xf numFmtId="0" fontId="4" fillId="0" borderId="25" xfId="61" applyFont="1" applyBorder="1">
      <alignment/>
      <protection/>
    </xf>
    <xf numFmtId="0" fontId="4" fillId="0" borderId="38" xfId="61" applyFont="1" applyBorder="1">
      <alignment/>
      <protection/>
    </xf>
    <xf numFmtId="0" fontId="4" fillId="0" borderId="35" xfId="61" applyFont="1" applyBorder="1">
      <alignment/>
      <protection/>
    </xf>
    <xf numFmtId="0" fontId="4" fillId="0" borderId="39" xfId="61" applyFont="1" applyBorder="1">
      <alignment/>
      <protection/>
    </xf>
    <xf numFmtId="0" fontId="4" fillId="0" borderId="40" xfId="61" applyFont="1" applyBorder="1">
      <alignment/>
      <protection/>
    </xf>
    <xf numFmtId="0" fontId="4" fillId="0" borderId="37" xfId="61" applyFont="1" applyBorder="1" applyAlignment="1">
      <alignment horizontal="center" shrinkToFit="1"/>
      <protection/>
    </xf>
    <xf numFmtId="0" fontId="2" fillId="0" borderId="41" xfId="61" applyBorder="1" applyAlignment="1">
      <alignment horizontal="center" shrinkToFit="1"/>
      <protection/>
    </xf>
    <xf numFmtId="0" fontId="4" fillId="0" borderId="42" xfId="61" applyFont="1" applyBorder="1" applyAlignment="1">
      <alignment horizontal="center" shrinkToFit="1"/>
      <protection/>
    </xf>
    <xf numFmtId="0" fontId="4" fillId="0" borderId="43" xfId="61" applyFont="1" applyBorder="1" applyAlignment="1">
      <alignment horizontal="center" shrinkToFit="1"/>
      <protection/>
    </xf>
    <xf numFmtId="0" fontId="4" fillId="0" borderId="37" xfId="61" applyFont="1" applyBorder="1">
      <alignment/>
      <protection/>
    </xf>
    <xf numFmtId="0" fontId="4" fillId="0" borderId="36" xfId="61" applyFont="1" applyBorder="1">
      <alignment/>
      <protection/>
    </xf>
    <xf numFmtId="0" fontId="4" fillId="0" borderId="43" xfId="61" applyFont="1" applyBorder="1">
      <alignment/>
      <protection/>
    </xf>
    <xf numFmtId="0" fontId="4" fillId="33" borderId="37" xfId="61" applyFont="1" applyFill="1" applyBorder="1">
      <alignment/>
      <protection/>
    </xf>
    <xf numFmtId="0" fontId="4" fillId="0" borderId="41" xfId="61" applyFont="1" applyBorder="1">
      <alignment/>
      <protection/>
    </xf>
    <xf numFmtId="0" fontId="4" fillId="0" borderId="44" xfId="61" applyFont="1" applyBorder="1" applyAlignment="1">
      <alignment vertical="top"/>
      <protection/>
    </xf>
    <xf numFmtId="0" fontId="4" fillId="0" borderId="16" xfId="61" applyFont="1" applyBorder="1" applyAlignment="1">
      <alignment vertical="top"/>
      <protection/>
    </xf>
    <xf numFmtId="0" fontId="4" fillId="0" borderId="45" xfId="61" applyFont="1" applyBorder="1">
      <alignment/>
      <protection/>
    </xf>
    <xf numFmtId="0" fontId="4" fillId="0" borderId="46" xfId="61" applyFont="1" applyBorder="1">
      <alignment/>
      <protection/>
    </xf>
    <xf numFmtId="0" fontId="4" fillId="0" borderId="47" xfId="61" applyFont="1" applyBorder="1">
      <alignment/>
      <protection/>
    </xf>
    <xf numFmtId="0" fontId="4" fillId="0" borderId="48" xfId="61" applyFont="1" applyBorder="1">
      <alignment/>
      <protection/>
    </xf>
    <xf numFmtId="0" fontId="4" fillId="0" borderId="49" xfId="61" applyFont="1" applyBorder="1">
      <alignment/>
      <protection/>
    </xf>
    <xf numFmtId="0" fontId="4" fillId="0" borderId="50" xfId="61" applyFont="1" applyBorder="1">
      <alignment/>
      <protection/>
    </xf>
    <xf numFmtId="0" fontId="4" fillId="0" borderId="51" xfId="61" applyFont="1" applyBorder="1">
      <alignment/>
      <protection/>
    </xf>
    <xf numFmtId="0" fontId="4" fillId="33" borderId="21" xfId="61" applyFont="1" applyFill="1" applyBorder="1" applyAlignment="1">
      <alignment/>
      <protection/>
    </xf>
    <xf numFmtId="0" fontId="4" fillId="33" borderId="14" xfId="61" applyFont="1" applyFill="1" applyBorder="1" applyAlignment="1">
      <alignment shrinkToFit="1"/>
      <protection/>
    </xf>
    <xf numFmtId="0" fontId="4" fillId="33" borderId="52" xfId="61" applyFont="1" applyFill="1" applyBorder="1" applyAlignment="1">
      <alignment horizontal="right"/>
      <protection/>
    </xf>
    <xf numFmtId="38" fontId="4" fillId="33" borderId="53" xfId="50" applyFont="1" applyFill="1" applyBorder="1" applyAlignment="1">
      <alignment horizontal="right" shrinkToFit="1"/>
    </xf>
    <xf numFmtId="38" fontId="4" fillId="33" borderId="54" xfId="50" applyFont="1" applyFill="1" applyBorder="1" applyAlignment="1">
      <alignment shrinkToFit="1"/>
    </xf>
    <xf numFmtId="38" fontId="4" fillId="33" borderId="53" xfId="50" applyFont="1" applyFill="1" applyBorder="1" applyAlignment="1">
      <alignment shrinkToFit="1"/>
    </xf>
    <xf numFmtId="38" fontId="4" fillId="33" borderId="55" xfId="50" applyFont="1" applyFill="1" applyBorder="1" applyAlignment="1">
      <alignment shrinkToFit="1"/>
    </xf>
    <xf numFmtId="38" fontId="4" fillId="33" borderId="52" xfId="50" applyFont="1" applyFill="1" applyBorder="1" applyAlignment="1">
      <alignment shrinkToFit="1"/>
    </xf>
    <xf numFmtId="179" fontId="4" fillId="33" borderId="56" xfId="50" applyNumberFormat="1" applyFont="1" applyFill="1" applyBorder="1" applyAlignment="1">
      <alignment shrinkToFit="1"/>
    </xf>
    <xf numFmtId="38" fontId="4" fillId="33" borderId="57" xfId="50" applyFont="1" applyFill="1" applyBorder="1" applyAlignment="1">
      <alignment shrinkToFit="1"/>
    </xf>
    <xf numFmtId="38" fontId="4" fillId="0" borderId="58" xfId="50" applyFont="1" applyBorder="1" applyAlignment="1">
      <alignment shrinkToFit="1"/>
    </xf>
    <xf numFmtId="0" fontId="4" fillId="33" borderId="37" xfId="61" applyFont="1" applyFill="1" applyBorder="1" applyAlignment="1">
      <alignment/>
      <protection/>
    </xf>
    <xf numFmtId="0" fontId="4" fillId="33" borderId="59" xfId="61" applyFont="1" applyFill="1" applyBorder="1" applyAlignment="1">
      <alignment horizontal="right"/>
      <protection/>
    </xf>
    <xf numFmtId="38" fontId="4" fillId="33" borderId="60" xfId="50" applyFont="1" applyFill="1" applyBorder="1" applyAlignment="1">
      <alignment horizontal="right" shrinkToFit="1"/>
    </xf>
    <xf numFmtId="38" fontId="4" fillId="33" borderId="61" xfId="50" applyFont="1" applyFill="1" applyBorder="1" applyAlignment="1">
      <alignment shrinkToFit="1"/>
    </xf>
    <xf numFmtId="38" fontId="4" fillId="33" borderId="60" xfId="50" applyFont="1" applyFill="1" applyBorder="1" applyAlignment="1">
      <alignment shrinkToFit="1"/>
    </xf>
    <xf numFmtId="38" fontId="4" fillId="33" borderId="62" xfId="50" applyFont="1" applyFill="1" applyBorder="1" applyAlignment="1">
      <alignment shrinkToFit="1"/>
    </xf>
    <xf numFmtId="38" fontId="4" fillId="33" borderId="59" xfId="50" applyFont="1" applyFill="1" applyBorder="1" applyAlignment="1">
      <alignment shrinkToFit="1"/>
    </xf>
    <xf numFmtId="179" fontId="4" fillId="33" borderId="63" xfId="50" applyNumberFormat="1" applyFont="1" applyFill="1" applyBorder="1" applyAlignment="1">
      <alignment shrinkToFit="1"/>
    </xf>
    <xf numFmtId="38" fontId="4" fillId="33" borderId="64" xfId="50" applyFont="1" applyFill="1" applyBorder="1" applyAlignment="1">
      <alignment shrinkToFit="1"/>
    </xf>
    <xf numFmtId="38" fontId="4" fillId="0" borderId="65" xfId="50" applyFont="1" applyBorder="1" applyAlignment="1">
      <alignment shrinkToFit="1"/>
    </xf>
    <xf numFmtId="0" fontId="4" fillId="33" borderId="66" xfId="61" applyFont="1" applyFill="1" applyBorder="1">
      <alignment/>
      <protection/>
    </xf>
    <xf numFmtId="0" fontId="4" fillId="33" borderId="67" xfId="61" applyFont="1" applyFill="1" applyBorder="1">
      <alignment/>
      <protection/>
    </xf>
    <xf numFmtId="0" fontId="4" fillId="33" borderId="68" xfId="61" applyFont="1" applyFill="1" applyBorder="1" applyAlignment="1">
      <alignment horizontal="right"/>
      <protection/>
    </xf>
    <xf numFmtId="38" fontId="4" fillId="33" borderId="69" xfId="50" applyFont="1" applyFill="1" applyBorder="1" applyAlignment="1">
      <alignment horizontal="right" shrinkToFit="1"/>
    </xf>
    <xf numFmtId="38" fontId="4" fillId="33" borderId="70" xfId="50" applyFont="1" applyFill="1" applyBorder="1" applyAlignment="1">
      <alignment shrinkToFit="1"/>
    </xf>
    <xf numFmtId="38" fontId="4" fillId="33" borderId="69" xfId="50" applyFont="1" applyFill="1" applyBorder="1" applyAlignment="1">
      <alignment shrinkToFit="1"/>
    </xf>
    <xf numFmtId="38" fontId="4" fillId="33" borderId="71" xfId="50" applyFont="1" applyFill="1" applyBorder="1" applyAlignment="1">
      <alignment shrinkToFit="1"/>
    </xf>
    <xf numFmtId="38" fontId="4" fillId="33" borderId="68" xfId="50" applyFont="1" applyFill="1" applyBorder="1" applyAlignment="1">
      <alignment shrinkToFit="1"/>
    </xf>
    <xf numFmtId="179" fontId="4" fillId="33" borderId="72" xfId="50" applyNumberFormat="1" applyFont="1" applyFill="1" applyBorder="1" applyAlignment="1">
      <alignment shrinkToFit="1"/>
    </xf>
    <xf numFmtId="38" fontId="4" fillId="33" borderId="73" xfId="50" applyFont="1" applyFill="1" applyBorder="1" applyAlignment="1">
      <alignment shrinkToFit="1"/>
    </xf>
    <xf numFmtId="38" fontId="4" fillId="0" borderId="74" xfId="50" applyFont="1" applyBorder="1" applyAlignment="1">
      <alignment shrinkToFit="1"/>
    </xf>
    <xf numFmtId="38" fontId="4" fillId="0" borderId="75" xfId="50" applyFont="1" applyBorder="1" applyAlignment="1">
      <alignment shrinkToFit="1"/>
    </xf>
    <xf numFmtId="0" fontId="3" fillId="0" borderId="76" xfId="61" applyFont="1" applyBorder="1" applyAlignment="1">
      <alignment vertical="center"/>
      <protection/>
    </xf>
    <xf numFmtId="38" fontId="4" fillId="0" borderId="77" xfId="50" applyFont="1" applyBorder="1" applyAlignment="1">
      <alignment shrinkToFit="1"/>
    </xf>
    <xf numFmtId="38" fontId="4" fillId="0" borderId="78" xfId="50" applyFont="1" applyBorder="1" applyAlignment="1">
      <alignment shrinkToFit="1"/>
    </xf>
    <xf numFmtId="38" fontId="4" fillId="0" borderId="79" xfId="50" applyFont="1" applyBorder="1" applyAlignment="1">
      <alignment shrinkToFit="1"/>
    </xf>
    <xf numFmtId="0" fontId="4" fillId="0" borderId="11" xfId="6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0" fontId="4" fillId="0" borderId="44" xfId="61" applyFont="1" applyBorder="1">
      <alignment/>
      <protection/>
    </xf>
    <xf numFmtId="0" fontId="3" fillId="0" borderId="25" xfId="61" applyFont="1" applyBorder="1" applyAlignment="1">
      <alignment horizontal="center"/>
      <protection/>
    </xf>
    <xf numFmtId="0" fontId="4" fillId="0" borderId="34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3" fillId="0" borderId="80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2" fillId="0" borderId="49" xfId="6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/>
      <protection/>
    </xf>
    <xf numFmtId="0" fontId="4" fillId="33" borderId="81" xfId="61" applyFont="1" applyFill="1" applyBorder="1">
      <alignment/>
      <protection/>
    </xf>
    <xf numFmtId="0" fontId="4" fillId="33" borderId="82" xfId="61" applyFont="1" applyFill="1" applyBorder="1">
      <alignment/>
      <protection/>
    </xf>
    <xf numFmtId="0" fontId="4" fillId="33" borderId="83" xfId="61" applyFont="1" applyFill="1" applyBorder="1">
      <alignment/>
      <protection/>
    </xf>
    <xf numFmtId="0" fontId="4" fillId="0" borderId="84" xfId="61" applyFont="1" applyBorder="1">
      <alignment/>
      <protection/>
    </xf>
    <xf numFmtId="0" fontId="4" fillId="33" borderId="85" xfId="61" applyFont="1" applyFill="1" applyBorder="1">
      <alignment/>
      <protection/>
    </xf>
    <xf numFmtId="38" fontId="4" fillId="33" borderId="17" xfId="50" applyFont="1" applyFill="1" applyBorder="1" applyAlignment="1">
      <alignment shrinkToFit="1"/>
    </xf>
    <xf numFmtId="38" fontId="4" fillId="33" borderId="10" xfId="50" applyFont="1" applyFill="1" applyBorder="1" applyAlignment="1">
      <alignment shrinkToFit="1"/>
    </xf>
    <xf numFmtId="38" fontId="4" fillId="33" borderId="85" xfId="50" applyFont="1" applyFill="1" applyBorder="1" applyAlignment="1">
      <alignment shrinkToFit="1"/>
    </xf>
    <xf numFmtId="38" fontId="6" fillId="33" borderId="81" xfId="50" applyFont="1" applyFill="1" applyBorder="1" applyAlignment="1">
      <alignment/>
    </xf>
    <xf numFmtId="38" fontId="6" fillId="33" borderId="82" xfId="50" applyFont="1" applyFill="1" applyBorder="1" applyAlignment="1">
      <alignment/>
    </xf>
    <xf numFmtId="38" fontId="6" fillId="33" borderId="83" xfId="50" applyFont="1" applyFill="1" applyBorder="1" applyAlignment="1">
      <alignment/>
    </xf>
    <xf numFmtId="38" fontId="4" fillId="33" borderId="81" xfId="50" applyFont="1" applyFill="1" applyBorder="1" applyAlignment="1">
      <alignment shrinkToFit="1"/>
    </xf>
    <xf numFmtId="38" fontId="4" fillId="33" borderId="82" xfId="50" applyFont="1" applyFill="1" applyBorder="1" applyAlignment="1">
      <alignment shrinkToFit="1"/>
    </xf>
    <xf numFmtId="38" fontId="4" fillId="33" borderId="83" xfId="50" applyFont="1" applyFill="1" applyBorder="1" applyAlignment="1">
      <alignment shrinkToFit="1"/>
    </xf>
    <xf numFmtId="38" fontId="4" fillId="33" borderId="24" xfId="50" applyFont="1" applyFill="1" applyBorder="1" applyAlignment="1">
      <alignment shrinkToFit="1"/>
    </xf>
    <xf numFmtId="38" fontId="4" fillId="33" borderId="35" xfId="50" applyFont="1" applyFill="1" applyBorder="1" applyAlignment="1">
      <alignment shrinkToFit="1"/>
    </xf>
    <xf numFmtId="0" fontId="14" fillId="0" borderId="45" xfId="61" applyFont="1" applyBorder="1" applyAlignment="1">
      <alignment horizontal="center" vertical="center" wrapText="1"/>
      <protection/>
    </xf>
    <xf numFmtId="0" fontId="15" fillId="0" borderId="86" xfId="61" applyFont="1" applyBorder="1" applyAlignment="1">
      <alignment horizontal="center" wrapText="1"/>
      <protection/>
    </xf>
    <xf numFmtId="0" fontId="4" fillId="0" borderId="87" xfId="61" applyFont="1" applyBorder="1">
      <alignment/>
      <protection/>
    </xf>
    <xf numFmtId="0" fontId="4" fillId="0" borderId="88" xfId="61" applyFont="1" applyBorder="1">
      <alignment/>
      <protection/>
    </xf>
    <xf numFmtId="0" fontId="3" fillId="0" borderId="89" xfId="61" applyFont="1" applyBorder="1" applyAlignment="1">
      <alignment vertical="center"/>
      <protection/>
    </xf>
    <xf numFmtId="0" fontId="4" fillId="0" borderId="90" xfId="61" applyFont="1" applyBorder="1">
      <alignment/>
      <protection/>
    </xf>
    <xf numFmtId="0" fontId="8" fillId="0" borderId="91" xfId="61" applyFont="1" applyBorder="1" applyAlignment="1">
      <alignment horizontal="center" wrapText="1" shrinkToFit="1"/>
      <protection/>
    </xf>
    <xf numFmtId="38" fontId="4" fillId="0" borderId="92" xfId="50" applyFont="1" applyBorder="1" applyAlignment="1">
      <alignment horizontal="center" shrinkToFit="1"/>
    </xf>
    <xf numFmtId="0" fontId="2" fillId="0" borderId="93" xfId="61" applyFont="1" applyBorder="1" applyAlignment="1">
      <alignment horizontal="center" shrinkToFit="1"/>
      <protection/>
    </xf>
    <xf numFmtId="0" fontId="2" fillId="0" borderId="94" xfId="61" applyFont="1" applyBorder="1" applyAlignment="1">
      <alignment horizontal="center" shrinkToFit="1"/>
      <protection/>
    </xf>
    <xf numFmtId="38" fontId="4" fillId="0" borderId="26" xfId="50" applyFont="1" applyBorder="1" applyAlignment="1">
      <alignment horizontal="center" shrinkToFit="1"/>
    </xf>
    <xf numFmtId="0" fontId="2" fillId="0" borderId="12" xfId="61" applyFont="1" applyBorder="1" applyAlignment="1">
      <alignment horizontal="center" shrinkToFit="1"/>
      <protection/>
    </xf>
    <xf numFmtId="0" fontId="2" fillId="0" borderId="31" xfId="61" applyFont="1" applyBorder="1" applyAlignment="1">
      <alignment horizontal="center" shrinkToFit="1"/>
      <protection/>
    </xf>
    <xf numFmtId="38" fontId="17" fillId="0" borderId="95" xfId="50" applyFont="1" applyBorder="1" applyAlignment="1">
      <alignment vertical="center" shrinkToFit="1"/>
    </xf>
    <xf numFmtId="38" fontId="4" fillId="0" borderId="96" xfId="50" applyFont="1" applyBorder="1" applyAlignment="1">
      <alignment horizontal="center" shrinkToFit="1"/>
    </xf>
    <xf numFmtId="38" fontId="4" fillId="0" borderId="97" xfId="50" applyFont="1" applyBorder="1" applyAlignment="1">
      <alignment horizontal="center" shrinkToFit="1"/>
    </xf>
    <xf numFmtId="0" fontId="4" fillId="33" borderId="57" xfId="61" applyFont="1" applyFill="1" applyBorder="1" applyAlignment="1">
      <alignment horizontal="center"/>
      <protection/>
    </xf>
    <xf numFmtId="0" fontId="4" fillId="33" borderId="60" xfId="61" applyFont="1" applyFill="1" applyBorder="1" applyAlignment="1">
      <alignment horizontal="right" shrinkToFit="1"/>
      <protection/>
    </xf>
    <xf numFmtId="0" fontId="4" fillId="33" borderId="26" xfId="61" applyFont="1" applyFill="1" applyBorder="1">
      <alignment/>
      <protection/>
    </xf>
    <xf numFmtId="0" fontId="4" fillId="33" borderId="98" xfId="61" applyFont="1" applyFill="1" applyBorder="1">
      <alignment/>
      <protection/>
    </xf>
    <xf numFmtId="0" fontId="4" fillId="33" borderId="60" xfId="61" applyFont="1" applyFill="1" applyBorder="1" applyAlignment="1">
      <alignment horizontal="center" shrinkToFit="1"/>
      <protection/>
    </xf>
    <xf numFmtId="0" fontId="14" fillId="0" borderId="64" xfId="61" applyFont="1" applyBorder="1" applyAlignment="1">
      <alignment horizontal="left" vertical="top" wrapText="1" shrinkToFit="1"/>
      <protection/>
    </xf>
    <xf numFmtId="0" fontId="4" fillId="34" borderId="60" xfId="61" applyFont="1" applyFill="1" applyBorder="1" applyAlignment="1">
      <alignment horizontal="center"/>
      <protection/>
    </xf>
    <xf numFmtId="0" fontId="4" fillId="34" borderId="35" xfId="61" applyFont="1" applyFill="1" applyBorder="1" applyAlignment="1">
      <alignment horizontal="center"/>
      <protection/>
    </xf>
    <xf numFmtId="0" fontId="4" fillId="0" borderId="64" xfId="61" applyFont="1" applyBorder="1" applyAlignment="1">
      <alignment horizontal="center"/>
      <protection/>
    </xf>
    <xf numFmtId="0" fontId="7" fillId="0" borderId="0" xfId="61" applyFont="1" applyFill="1" applyBorder="1" applyAlignment="1">
      <alignment vertical="top" wrapText="1"/>
      <protection/>
    </xf>
    <xf numFmtId="0" fontId="3" fillId="0" borderId="48" xfId="61" applyFont="1" applyBorder="1">
      <alignment/>
      <protection/>
    </xf>
    <xf numFmtId="38" fontId="9" fillId="0" borderId="99" xfId="50" applyFont="1" applyBorder="1" applyAlignment="1">
      <alignment shrinkToFit="1"/>
    </xf>
    <xf numFmtId="0" fontId="3" fillId="0" borderId="51" xfId="61" applyFont="1" applyBorder="1">
      <alignment/>
      <protection/>
    </xf>
    <xf numFmtId="0" fontId="3" fillId="0" borderId="31" xfId="61" applyFont="1" applyBorder="1" applyAlignment="1">
      <alignment horizontal="center"/>
      <protection/>
    </xf>
    <xf numFmtId="0" fontId="3" fillId="0" borderId="19" xfId="61" applyFont="1" applyBorder="1" applyAlignment="1">
      <alignment horizontal="center" wrapText="1"/>
      <protection/>
    </xf>
    <xf numFmtId="179" fontId="4" fillId="0" borderId="75" xfId="50" applyNumberFormat="1" applyFont="1" applyBorder="1" applyAlignment="1">
      <alignment shrinkToFit="1"/>
    </xf>
    <xf numFmtId="0" fontId="18" fillId="0" borderId="0" xfId="61" applyFont="1">
      <alignment/>
      <protection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9" fillId="0" borderId="101" xfId="61" applyFont="1" applyBorder="1">
      <alignment/>
      <protection/>
    </xf>
    <xf numFmtId="0" fontId="2" fillId="0" borderId="102" xfId="61" applyBorder="1">
      <alignment/>
      <protection/>
    </xf>
    <xf numFmtId="0" fontId="2" fillId="0" borderId="101" xfId="61" applyBorder="1">
      <alignment/>
      <protection/>
    </xf>
    <xf numFmtId="0" fontId="7" fillId="0" borderId="101" xfId="61" applyFont="1" applyFill="1" applyBorder="1" applyAlignment="1">
      <alignment vertical="top" wrapText="1"/>
      <protection/>
    </xf>
    <xf numFmtId="0" fontId="7" fillId="0" borderId="102" xfId="61" applyFont="1" applyFill="1" applyBorder="1" applyAlignment="1">
      <alignment vertical="top" wrapText="1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2" fillId="0" borderId="49" xfId="6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/>
      <protection/>
    </xf>
    <xf numFmtId="0" fontId="2" fillId="0" borderId="0" xfId="61" applyAlignment="1">
      <alignment horizontal="center"/>
      <protection/>
    </xf>
    <xf numFmtId="0" fontId="2" fillId="0" borderId="41" xfId="61" applyBorder="1" applyAlignment="1">
      <alignment horizontal="center"/>
      <protection/>
    </xf>
    <xf numFmtId="0" fontId="4" fillId="0" borderId="103" xfId="61" applyFont="1" applyBorder="1" applyAlignment="1">
      <alignment horizontal="left" vertical="center"/>
      <protection/>
    </xf>
    <xf numFmtId="0" fontId="4" fillId="0" borderId="90" xfId="61" applyFont="1" applyBorder="1" applyAlignment="1">
      <alignment horizontal="left" vertical="center"/>
      <protection/>
    </xf>
    <xf numFmtId="0" fontId="4" fillId="0" borderId="104" xfId="61" applyFont="1" applyBorder="1" applyAlignment="1">
      <alignment horizontal="left" vertical="center"/>
      <protection/>
    </xf>
    <xf numFmtId="38" fontId="9" fillId="0" borderId="105" xfId="50" applyFont="1" applyFill="1" applyBorder="1" applyAlignment="1">
      <alignment horizontal="right" vertical="center" shrinkToFit="1"/>
    </xf>
    <xf numFmtId="38" fontId="9" fillId="0" borderId="106" xfId="50" applyFont="1" applyFill="1" applyBorder="1" applyAlignment="1">
      <alignment horizontal="right" vertical="center" shrinkToFit="1"/>
    </xf>
    <xf numFmtId="0" fontId="3" fillId="0" borderId="16" xfId="61" applyFont="1" applyBorder="1" applyAlignment="1">
      <alignment/>
      <protection/>
    </xf>
    <xf numFmtId="0" fontId="2" fillId="0" borderId="107" xfId="61" applyBorder="1" applyAlignment="1">
      <alignment/>
      <protection/>
    </xf>
    <xf numFmtId="38" fontId="4" fillId="33" borderId="17" xfId="50" applyFont="1" applyFill="1" applyBorder="1" applyAlignment="1">
      <alignment/>
    </xf>
    <xf numFmtId="38" fontId="4" fillId="33" borderId="108" xfId="50" applyFont="1" applyFill="1" applyBorder="1" applyAlignment="1">
      <alignment/>
    </xf>
    <xf numFmtId="0" fontId="2" fillId="0" borderId="10" xfId="61" applyBorder="1" applyAlignment="1">
      <alignment/>
      <protection/>
    </xf>
    <xf numFmtId="0" fontId="2" fillId="0" borderId="109" xfId="61" applyBorder="1" applyAlignment="1">
      <alignment/>
      <protection/>
    </xf>
    <xf numFmtId="38" fontId="57" fillId="0" borderId="110" xfId="61" applyNumberFormat="1" applyFont="1" applyBorder="1" applyAlignment="1">
      <alignment horizontal="center" shrinkToFit="1"/>
      <protection/>
    </xf>
    <xf numFmtId="0" fontId="57" fillId="0" borderId="93" xfId="61" applyFont="1" applyBorder="1" applyAlignment="1">
      <alignment horizontal="center" shrinkToFit="1"/>
      <protection/>
    </xf>
    <xf numFmtId="0" fontId="57" fillId="0" borderId="94" xfId="61" applyFont="1" applyBorder="1" applyAlignment="1">
      <alignment horizontal="center" shrinkToFit="1"/>
      <protection/>
    </xf>
    <xf numFmtId="38" fontId="4" fillId="33" borderId="10" xfId="50" applyFont="1" applyFill="1" applyBorder="1" applyAlignment="1">
      <alignment/>
    </xf>
    <xf numFmtId="38" fontId="4" fillId="0" borderId="11" xfId="50" applyFont="1" applyFill="1" applyBorder="1" applyAlignment="1">
      <alignment horizontal="center" shrinkToFit="1"/>
    </xf>
    <xf numFmtId="0" fontId="2" fillId="0" borderId="31" xfId="61" applyFont="1" applyBorder="1" applyAlignment="1">
      <alignment horizontal="center" shrinkToFit="1"/>
      <protection/>
    </xf>
    <xf numFmtId="0" fontId="3" fillId="0" borderId="90" xfId="61" applyFont="1" applyBorder="1" applyAlignment="1">
      <alignment vertical="center"/>
      <protection/>
    </xf>
    <xf numFmtId="0" fontId="2" fillId="0" borderId="111" xfId="61" applyBorder="1" applyAlignment="1">
      <alignment/>
      <protection/>
    </xf>
    <xf numFmtId="38" fontId="4" fillId="0" borderId="112" xfId="50" applyNumberFormat="1" applyFont="1" applyBorder="1" applyAlignment="1">
      <alignment horizontal="center" shrinkToFit="1"/>
    </xf>
    <xf numFmtId="38" fontId="2" fillId="0" borderId="85" xfId="61" applyNumberFormat="1" applyFont="1" applyBorder="1" applyAlignment="1">
      <alignment horizontal="center" shrinkToFit="1"/>
      <protection/>
    </xf>
    <xf numFmtId="38" fontId="2" fillId="0" borderId="113" xfId="61" applyNumberFormat="1" applyFont="1" applyBorder="1" applyAlignment="1">
      <alignment horizontal="center" shrinkToFit="1"/>
      <protection/>
    </xf>
    <xf numFmtId="38" fontId="57" fillId="0" borderId="17" xfId="50" applyFont="1" applyFill="1" applyBorder="1" applyAlignment="1">
      <alignment horizontal="center" shrinkToFit="1"/>
    </xf>
    <xf numFmtId="38" fontId="57" fillId="0" borderId="114" xfId="50" applyFont="1" applyFill="1" applyBorder="1" applyAlignment="1">
      <alignment horizontal="center" shrinkToFit="1"/>
    </xf>
    <xf numFmtId="0" fontId="3" fillId="0" borderId="53" xfId="61" applyFont="1" applyBorder="1" applyAlignment="1">
      <alignment horizontal="center"/>
      <protection/>
    </xf>
    <xf numFmtId="0" fontId="3" fillId="0" borderId="55" xfId="61" applyFont="1" applyBorder="1" applyAlignment="1">
      <alignment/>
      <protection/>
    </xf>
    <xf numFmtId="38" fontId="4" fillId="0" borderId="112" xfId="50" applyFont="1" applyFill="1" applyBorder="1" applyAlignment="1">
      <alignment horizontal="center" shrinkToFit="1"/>
    </xf>
    <xf numFmtId="0" fontId="2" fillId="0" borderId="113" xfId="61" applyFont="1" applyBorder="1" applyAlignment="1">
      <alignment horizontal="center" shrinkToFit="1"/>
      <protection/>
    </xf>
    <xf numFmtId="0" fontId="4" fillId="0" borderId="13" xfId="61" applyFont="1" applyBorder="1" applyAlignment="1">
      <alignment horizontal="center"/>
      <protection/>
    </xf>
    <xf numFmtId="0" fontId="2" fillId="0" borderId="19" xfId="61" applyBorder="1" applyAlignment="1">
      <alignment horizontal="center"/>
      <protection/>
    </xf>
    <xf numFmtId="0" fontId="4" fillId="33" borderId="24" xfId="61" applyFont="1" applyFill="1" applyBorder="1" applyAlignment="1">
      <alignment horizontal="center"/>
      <protection/>
    </xf>
    <xf numFmtId="0" fontId="4" fillId="33" borderId="19" xfId="61" applyFont="1" applyFill="1" applyBorder="1" applyAlignment="1">
      <alignment horizontal="center"/>
      <protection/>
    </xf>
    <xf numFmtId="0" fontId="4" fillId="0" borderId="115" xfId="61" applyFont="1" applyBorder="1" applyAlignment="1">
      <alignment horizontal="center"/>
      <protection/>
    </xf>
    <xf numFmtId="0" fontId="2" fillId="0" borderId="114" xfId="61" applyBorder="1" applyAlignment="1">
      <alignment horizontal="center"/>
      <protection/>
    </xf>
    <xf numFmtId="0" fontId="4" fillId="0" borderId="112" xfId="61" applyFont="1" applyBorder="1" applyAlignment="1">
      <alignment horizontal="left" shrinkToFit="1"/>
      <protection/>
    </xf>
    <xf numFmtId="0" fontId="4" fillId="0" borderId="85" xfId="61" applyFont="1" applyBorder="1" applyAlignment="1">
      <alignment horizontal="left" shrinkToFit="1"/>
      <protection/>
    </xf>
    <xf numFmtId="0" fontId="2" fillId="0" borderId="85" xfId="61" applyBorder="1" applyAlignment="1">
      <alignment horizontal="left" shrinkToFit="1"/>
      <protection/>
    </xf>
    <xf numFmtId="0" fontId="2" fillId="0" borderId="113" xfId="61" applyBorder="1" applyAlignment="1">
      <alignment horizontal="left" shrinkToFit="1"/>
      <protection/>
    </xf>
    <xf numFmtId="0" fontId="4" fillId="0" borderId="112" xfId="61" applyFont="1" applyBorder="1" applyAlignment="1">
      <alignment horizontal="center" shrinkToFit="1"/>
      <protection/>
    </xf>
    <xf numFmtId="0" fontId="4" fillId="0" borderId="85" xfId="61" applyFont="1" applyBorder="1" applyAlignment="1">
      <alignment horizontal="center" shrinkToFit="1"/>
      <protection/>
    </xf>
    <xf numFmtId="0" fontId="4" fillId="0" borderId="113" xfId="61" applyFont="1" applyBorder="1" applyAlignment="1">
      <alignment horizontal="center" shrinkToFit="1"/>
      <protection/>
    </xf>
    <xf numFmtId="0" fontId="3" fillId="34" borderId="32" xfId="61" applyFont="1" applyFill="1" applyBorder="1" applyAlignment="1">
      <alignment horizontal="center" vertical="center" shrinkToFit="1"/>
      <protection/>
    </xf>
    <xf numFmtId="0" fontId="3" fillId="34" borderId="39" xfId="61" applyFont="1" applyFill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/>
      <protection/>
    </xf>
    <xf numFmtId="0" fontId="4" fillId="0" borderId="109" xfId="61" applyFont="1" applyBorder="1" applyAlignment="1">
      <alignment horizontal="center"/>
      <protection/>
    </xf>
    <xf numFmtId="38" fontId="4" fillId="33" borderId="59" xfId="50" applyFont="1" applyFill="1" applyBorder="1" applyAlignment="1">
      <alignment shrinkToFit="1"/>
    </xf>
    <xf numFmtId="0" fontId="2" fillId="0" borderId="109" xfId="61" applyBorder="1" applyAlignment="1">
      <alignment shrinkToFit="1"/>
      <protection/>
    </xf>
    <xf numFmtId="0" fontId="15" fillId="0" borderId="48" xfId="61" applyFont="1" applyBorder="1" applyAlignment="1">
      <alignment horizontal="center" wrapText="1"/>
      <protection/>
    </xf>
    <xf numFmtId="0" fontId="15" fillId="0" borderId="51" xfId="61" applyFont="1" applyBorder="1" applyAlignment="1">
      <alignment horizontal="center" wrapText="1"/>
      <protection/>
    </xf>
    <xf numFmtId="0" fontId="2" fillId="0" borderId="14" xfId="6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2" fillId="0" borderId="31" xfId="61" applyBorder="1" applyAlignment="1">
      <alignment horizontal="center"/>
      <protection/>
    </xf>
    <xf numFmtId="0" fontId="3" fillId="0" borderId="115" xfId="61" applyFont="1" applyBorder="1" applyAlignment="1">
      <alignment horizontal="center"/>
      <protection/>
    </xf>
    <xf numFmtId="0" fontId="3" fillId="0" borderId="17" xfId="61" applyFont="1" applyBorder="1" applyAlignment="1">
      <alignment horizontal="center"/>
      <protection/>
    </xf>
    <xf numFmtId="0" fontId="3" fillId="0" borderId="114" xfId="61" applyFont="1" applyBorder="1" applyAlignment="1">
      <alignment horizontal="center"/>
      <protection/>
    </xf>
    <xf numFmtId="0" fontId="3" fillId="0" borderId="32" xfId="61" applyFont="1" applyBorder="1" applyAlignment="1">
      <alignment horizontal="center"/>
      <protection/>
    </xf>
    <xf numFmtId="0" fontId="2" fillId="0" borderId="33" xfId="61" applyBorder="1" applyAlignment="1">
      <alignment horizontal="center"/>
      <protection/>
    </xf>
    <xf numFmtId="0" fontId="2" fillId="0" borderId="39" xfId="61" applyBorder="1" applyAlignment="1">
      <alignment horizontal="center"/>
      <protection/>
    </xf>
    <xf numFmtId="0" fontId="3" fillId="0" borderId="40" xfId="61" applyFont="1" applyBorder="1" applyAlignment="1">
      <alignment/>
      <protection/>
    </xf>
    <xf numFmtId="0" fontId="2" fillId="0" borderId="0" xfId="61" applyAlignment="1">
      <alignment/>
      <protection/>
    </xf>
    <xf numFmtId="0" fontId="2" fillId="0" borderId="41" xfId="61" applyBorder="1" applyAlignment="1">
      <alignment/>
      <protection/>
    </xf>
    <xf numFmtId="38" fontId="6" fillId="0" borderId="116" xfId="50" applyFont="1" applyBorder="1" applyAlignment="1">
      <alignment horizontal="left" vertical="center" wrapText="1"/>
    </xf>
    <xf numFmtId="0" fontId="2" fillId="0" borderId="117" xfId="61" applyBorder="1" applyAlignment="1">
      <alignment vertical="center"/>
      <protection/>
    </xf>
    <xf numFmtId="0" fontId="2" fillId="0" borderId="40" xfId="6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118" xfId="61" applyBorder="1" applyAlignment="1">
      <alignment vertical="center"/>
      <protection/>
    </xf>
    <xf numFmtId="0" fontId="2" fillId="0" borderId="67" xfId="61" applyBorder="1" applyAlignment="1">
      <alignment vertical="center"/>
      <protection/>
    </xf>
    <xf numFmtId="38" fontId="4" fillId="0" borderId="11" xfId="50" applyFont="1" applyBorder="1" applyAlignment="1">
      <alignment horizontal="center" shrinkToFit="1"/>
    </xf>
    <xf numFmtId="38" fontId="4" fillId="0" borderId="12" xfId="50" applyFont="1" applyBorder="1" applyAlignment="1">
      <alignment horizontal="center" shrinkToFit="1"/>
    </xf>
    <xf numFmtId="38" fontId="4" fillId="0" borderId="31" xfId="50" applyFont="1" applyBorder="1" applyAlignment="1">
      <alignment horizontal="center" shrinkToFit="1"/>
    </xf>
    <xf numFmtId="0" fontId="4" fillId="0" borderId="119" xfId="61" applyFont="1" applyBorder="1" applyAlignment="1">
      <alignment horizontal="center" vertical="center" wrapText="1" shrinkToFit="1"/>
      <protection/>
    </xf>
    <xf numFmtId="0" fontId="4" fillId="0" borderId="120" xfId="61" applyFont="1" applyBorder="1" applyAlignment="1">
      <alignment horizontal="center" vertical="center" wrapText="1" shrinkToFit="1"/>
      <protection/>
    </xf>
    <xf numFmtId="0" fontId="14" fillId="0" borderId="35" xfId="61" applyFont="1" applyBorder="1" applyAlignment="1">
      <alignment horizontal="left" vertical="top" wrapText="1" shrinkToFit="1"/>
      <protection/>
    </xf>
    <xf numFmtId="0" fontId="14" fillId="0" borderId="39" xfId="61" applyFont="1" applyBorder="1" applyAlignment="1">
      <alignment horizontal="left" vertical="top" wrapText="1" shrinkToFit="1"/>
      <protection/>
    </xf>
    <xf numFmtId="0" fontId="4" fillId="33" borderId="59" xfId="61" applyFont="1" applyFill="1" applyBorder="1" applyAlignment="1">
      <alignment/>
      <protection/>
    </xf>
    <xf numFmtId="0" fontId="4" fillId="33" borderId="109" xfId="61" applyFont="1" applyFill="1" applyBorder="1" applyAlignment="1">
      <alignment/>
      <protection/>
    </xf>
    <xf numFmtId="38" fontId="4" fillId="33" borderId="52" xfId="50" applyFont="1" applyFill="1" applyBorder="1" applyAlignment="1">
      <alignment shrinkToFit="1"/>
    </xf>
    <xf numFmtId="0" fontId="2" fillId="0" borderId="114" xfId="61" applyBorder="1" applyAlignment="1">
      <alignment shrinkToFit="1"/>
      <protection/>
    </xf>
    <xf numFmtId="38" fontId="4" fillId="33" borderId="68" xfId="50" applyFont="1" applyFill="1" applyBorder="1" applyAlignment="1">
      <alignment shrinkToFit="1"/>
    </xf>
    <xf numFmtId="0" fontId="2" fillId="0" borderId="113" xfId="61" applyBorder="1" applyAlignment="1">
      <alignment shrinkToFit="1"/>
      <protection/>
    </xf>
    <xf numFmtId="38" fontId="4" fillId="0" borderId="112" xfId="50" applyFont="1" applyBorder="1" applyAlignment="1">
      <alignment horizontal="center" shrinkToFit="1"/>
    </xf>
    <xf numFmtId="38" fontId="4" fillId="0" borderId="85" xfId="50" applyFont="1" applyBorder="1" applyAlignment="1">
      <alignment horizontal="center" shrinkToFit="1"/>
    </xf>
    <xf numFmtId="0" fontId="4" fillId="0" borderId="121" xfId="61" applyFont="1" applyBorder="1" applyAlignment="1">
      <alignment horizontal="left" wrapText="1"/>
      <protection/>
    </xf>
    <xf numFmtId="0" fontId="4" fillId="0" borderId="0" xfId="61" applyFont="1" applyBorder="1" applyAlignment="1">
      <alignment horizontal="left" wrapText="1"/>
      <protection/>
    </xf>
    <xf numFmtId="0" fontId="4" fillId="0" borderId="122" xfId="61" applyFont="1" applyBorder="1" applyAlignment="1">
      <alignment vertical="center" shrinkToFit="1"/>
      <protection/>
    </xf>
    <xf numFmtId="0" fontId="4" fillId="0" borderId="90" xfId="61" applyFont="1" applyBorder="1" applyAlignment="1">
      <alignment vertical="center" shrinkToFit="1"/>
      <protection/>
    </xf>
    <xf numFmtId="0" fontId="4" fillId="0" borderId="123" xfId="61" applyFont="1" applyBorder="1" applyAlignment="1">
      <alignment vertical="center" shrinkToFit="1"/>
      <protection/>
    </xf>
    <xf numFmtId="38" fontId="4" fillId="0" borderId="124" xfId="50" applyFont="1" applyBorder="1" applyAlignment="1">
      <alignment horizontal="right" vertical="center" shrinkToFit="1"/>
    </xf>
    <xf numFmtId="38" fontId="4" fillId="0" borderId="90" xfId="50" applyFont="1" applyBorder="1" applyAlignment="1">
      <alignment horizontal="right" vertical="center" shrinkToFit="1"/>
    </xf>
    <xf numFmtId="0" fontId="4" fillId="0" borderId="40" xfId="61" applyFont="1" applyBorder="1" applyAlignment="1">
      <alignment horizontal="left" shrinkToFit="1"/>
      <protection/>
    </xf>
    <xf numFmtId="0" fontId="4" fillId="0" borderId="0" xfId="61" applyFont="1" applyBorder="1" applyAlignment="1">
      <alignment horizontal="left" shrinkToFit="1"/>
      <protection/>
    </xf>
    <xf numFmtId="38" fontId="4" fillId="0" borderId="125" xfId="50" applyFont="1" applyBorder="1" applyAlignment="1">
      <alignment horizontal="right" shrinkToFit="1"/>
    </xf>
    <xf numFmtId="0" fontId="2" fillId="0" borderId="126" xfId="61" applyFont="1" applyBorder="1" applyAlignment="1">
      <alignment horizontal="right" shrinkToFit="1"/>
      <protection/>
    </xf>
    <xf numFmtId="0" fontId="4" fillId="0" borderId="44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47" xfId="61" applyFont="1" applyBorder="1" applyAlignment="1">
      <alignment horizontal="left"/>
      <protection/>
    </xf>
    <xf numFmtId="38" fontId="4" fillId="0" borderId="113" xfId="50" applyFont="1" applyBorder="1" applyAlignment="1">
      <alignment horizontal="center" shrinkToFit="1"/>
    </xf>
    <xf numFmtId="38" fontId="4" fillId="0" borderId="116" xfId="50" applyFont="1" applyBorder="1" applyAlignment="1">
      <alignment horizontal="right" shrinkToFit="1"/>
    </xf>
    <xf numFmtId="38" fontId="4" fillId="0" borderId="127" xfId="50" applyFont="1" applyBorder="1" applyAlignment="1">
      <alignment horizontal="right" shrinkToFit="1"/>
    </xf>
    <xf numFmtId="0" fontId="4" fillId="0" borderId="110" xfId="61" applyFont="1" applyBorder="1" applyAlignment="1">
      <alignment horizontal="left" shrinkToFit="1"/>
      <protection/>
    </xf>
    <xf numFmtId="0" fontId="4" fillId="0" borderId="93" xfId="61" applyFont="1" applyBorder="1" applyAlignment="1">
      <alignment horizontal="left" shrinkToFit="1"/>
      <protection/>
    </xf>
    <xf numFmtId="0" fontId="2" fillId="0" borderId="93" xfId="61" applyBorder="1" applyAlignment="1">
      <alignment horizontal="left" shrinkToFit="1"/>
      <protection/>
    </xf>
    <xf numFmtId="0" fontId="2" fillId="0" borderId="94" xfId="61" applyBorder="1" applyAlignment="1">
      <alignment horizontal="left" shrinkToFit="1"/>
      <protection/>
    </xf>
    <xf numFmtId="38" fontId="4" fillId="0" borderId="110" xfId="50" applyFont="1" applyFill="1" applyBorder="1" applyAlignment="1">
      <alignment horizontal="center" shrinkToFit="1"/>
    </xf>
    <xf numFmtId="38" fontId="4" fillId="0" borderId="94" xfId="50" applyFont="1" applyFill="1" applyBorder="1" applyAlignment="1">
      <alignment horizontal="center" shrinkToFit="1"/>
    </xf>
    <xf numFmtId="38" fontId="4" fillId="0" borderId="110" xfId="50" applyFont="1" applyBorder="1" applyAlignment="1">
      <alignment horizontal="center" shrinkToFit="1"/>
    </xf>
    <xf numFmtId="38" fontId="4" fillId="0" borderId="93" xfId="50" applyFont="1" applyBorder="1" applyAlignment="1">
      <alignment horizontal="center" shrinkToFit="1"/>
    </xf>
    <xf numFmtId="38" fontId="4" fillId="0" borderId="94" xfId="50" applyFont="1" applyBorder="1" applyAlignment="1">
      <alignment horizontal="center" shrinkToFit="1"/>
    </xf>
    <xf numFmtId="38" fontId="4" fillId="0" borderId="128" xfId="50" applyFont="1" applyBorder="1" applyAlignment="1">
      <alignment horizontal="right"/>
    </xf>
    <xf numFmtId="38" fontId="4" fillId="0" borderId="129" xfId="50" applyFont="1" applyBorder="1" applyAlignment="1">
      <alignment horizontal="right"/>
    </xf>
    <xf numFmtId="38" fontId="4" fillId="0" borderId="130" xfId="50" applyFont="1" applyBorder="1" applyAlignment="1">
      <alignment horizontal="right"/>
    </xf>
    <xf numFmtId="38" fontId="4" fillId="0" borderId="128" xfId="50" applyFont="1" applyBorder="1" applyAlignment="1">
      <alignment shrinkToFit="1"/>
    </xf>
    <xf numFmtId="38" fontId="4" fillId="0" borderId="130" xfId="50" applyFont="1" applyBorder="1" applyAlignment="1">
      <alignment shrinkToFit="1"/>
    </xf>
    <xf numFmtId="0" fontId="4" fillId="0" borderId="103" xfId="61" applyFont="1" applyBorder="1" applyAlignment="1">
      <alignment horizontal="left" vertical="center" wrapText="1" shrinkToFit="1"/>
      <protection/>
    </xf>
    <xf numFmtId="0" fontId="4" fillId="0" borderId="90" xfId="61" applyFont="1" applyBorder="1" applyAlignment="1">
      <alignment horizontal="left" vertical="center" wrapText="1" shrinkToFit="1"/>
      <protection/>
    </xf>
    <xf numFmtId="38" fontId="4" fillId="33" borderId="114" xfId="50" applyFont="1" applyFill="1" applyBorder="1" applyAlignment="1">
      <alignment/>
    </xf>
    <xf numFmtId="180" fontId="4" fillId="0" borderId="131" xfId="61" applyNumberFormat="1" applyFont="1" applyBorder="1" applyAlignment="1">
      <alignment horizontal="right" shrinkToFit="1"/>
      <protection/>
    </xf>
    <xf numFmtId="180" fontId="4" fillId="0" borderId="132" xfId="61" applyNumberFormat="1" applyFont="1" applyBorder="1" applyAlignment="1">
      <alignment horizontal="right" shrinkToFit="1"/>
      <protection/>
    </xf>
    <xf numFmtId="38" fontId="4" fillId="0" borderId="133" xfId="61" applyNumberFormat="1" applyFont="1" applyBorder="1" applyAlignment="1">
      <alignment horizontal="right" shrinkToFit="1"/>
      <protection/>
    </xf>
    <xf numFmtId="38" fontId="4" fillId="0" borderId="134" xfId="61" applyNumberFormat="1" applyFont="1" applyBorder="1" applyAlignment="1">
      <alignment horizontal="right" shrinkToFit="1"/>
      <protection/>
    </xf>
    <xf numFmtId="0" fontId="0" fillId="0" borderId="0" xfId="0" applyAlignment="1">
      <alignment/>
    </xf>
    <xf numFmtId="0" fontId="4" fillId="0" borderId="135" xfId="0" applyFont="1" applyFill="1" applyBorder="1" applyAlignment="1">
      <alignment vertical="center"/>
    </xf>
    <xf numFmtId="0" fontId="0" fillId="0" borderId="136" xfId="0" applyBorder="1" applyAlignment="1">
      <alignment/>
    </xf>
    <xf numFmtId="0" fontId="4" fillId="0" borderId="99" xfId="0" applyFont="1" applyFill="1" applyBorder="1" applyAlignment="1">
      <alignment vertical="center"/>
    </xf>
    <xf numFmtId="0" fontId="0" fillId="0" borderId="137" xfId="0" applyBorder="1" applyAlignment="1">
      <alignment/>
    </xf>
    <xf numFmtId="38" fontId="4" fillId="0" borderId="138" xfId="61" applyNumberFormat="1" applyFont="1" applyBorder="1" applyAlignment="1">
      <alignment horizontal="right" shrinkToFit="1"/>
      <protection/>
    </xf>
    <xf numFmtId="0" fontId="4" fillId="35" borderId="45" xfId="0" applyFont="1" applyFill="1" applyBorder="1" applyAlignment="1">
      <alignment horizontal="center" vertical="center" shrinkToFit="1"/>
    </xf>
    <xf numFmtId="0" fontId="4" fillId="35" borderId="46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shrinkToFit="1"/>
    </xf>
    <xf numFmtId="183" fontId="38" fillId="0" borderId="0" xfId="0" applyNumberFormat="1" applyFont="1" applyBorder="1" applyAlignment="1">
      <alignment horizontal="right" shrinkToFit="1"/>
    </xf>
    <xf numFmtId="0" fontId="36" fillId="0" borderId="13" xfId="0" applyFont="1" applyBorder="1" applyAlignment="1">
      <alignment horizontal="center" shrinkToFit="1"/>
    </xf>
    <xf numFmtId="0" fontId="36" fillId="0" borderId="19" xfId="0" applyFont="1" applyBorder="1" applyAlignment="1">
      <alignment horizontal="center" shrinkToFit="1"/>
    </xf>
    <xf numFmtId="0" fontId="36" fillId="0" borderId="40" xfId="0" applyFont="1" applyFill="1" applyBorder="1" applyAlignment="1" applyProtection="1">
      <alignment horizontal="center" shrinkToFit="1"/>
      <protection/>
    </xf>
    <xf numFmtId="0" fontId="36" fillId="0" borderId="41" xfId="0" applyFont="1" applyFill="1" applyBorder="1" applyAlignment="1" applyProtection="1">
      <alignment horizontal="center" shrinkToFit="1"/>
      <protection/>
    </xf>
    <xf numFmtId="0" fontId="37" fillId="36" borderId="40" xfId="0" applyFont="1" applyFill="1" applyBorder="1" applyAlignment="1">
      <alignment horizontal="right" vertical="top" shrinkToFit="1"/>
    </xf>
    <xf numFmtId="0" fontId="37" fillId="36" borderId="41" xfId="0" applyFont="1" applyFill="1" applyBorder="1" applyAlignment="1">
      <alignment horizontal="right" vertical="top" shrinkToFit="1"/>
    </xf>
    <xf numFmtId="0" fontId="38" fillId="0" borderId="40" xfId="0" applyFont="1" applyBorder="1" applyAlignment="1">
      <alignment shrinkToFit="1"/>
    </xf>
    <xf numFmtId="183" fontId="38" fillId="0" borderId="41" xfId="0" applyNumberFormat="1" applyFont="1" applyBorder="1" applyAlignment="1">
      <alignment horizontal="right" shrinkToFit="1"/>
    </xf>
    <xf numFmtId="0" fontId="38" fillId="0" borderId="44" xfId="0" applyFont="1" applyBorder="1" applyAlignment="1">
      <alignment shrinkToFit="1"/>
    </xf>
    <xf numFmtId="183" fontId="38" fillId="0" borderId="51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0</xdr:rowOff>
    </xdr:from>
    <xdr:to>
      <xdr:col>29</xdr:col>
      <xdr:colOff>247650</xdr:colOff>
      <xdr:row>3</xdr:row>
      <xdr:rowOff>142875</xdr:rowOff>
    </xdr:to>
    <xdr:grpSp>
      <xdr:nvGrpSpPr>
        <xdr:cNvPr id="1" name="Group 815"/>
        <xdr:cNvGrpSpPr>
          <a:grpSpLocks/>
        </xdr:cNvGrpSpPr>
      </xdr:nvGrpSpPr>
      <xdr:grpSpPr>
        <a:xfrm>
          <a:off x="7924800" y="190500"/>
          <a:ext cx="1162050" cy="523875"/>
          <a:chOff x="10906" y="23368"/>
          <a:chExt cx="1589" cy="750"/>
        </a:xfrm>
        <a:solidFill>
          <a:srgbClr val="FFFFFF"/>
        </a:solidFill>
      </xdr:grpSpPr>
      <xdr:sp>
        <xdr:nvSpPr>
          <xdr:cNvPr id="2" name="Rectangle 741"/>
          <xdr:cNvSpPr>
            <a:spLocks/>
          </xdr:cNvSpPr>
        </xdr:nvSpPr>
        <xdr:spPr>
          <a:xfrm>
            <a:off x="10906" y="23438"/>
            <a:ext cx="1587" cy="680"/>
          </a:xfrm>
          <a:prstGeom prst="rect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ju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Rectangle 814"/>
          <xdr:cNvSpPr>
            <a:spLocks/>
          </xdr:cNvSpPr>
        </xdr:nvSpPr>
        <xdr:spPr>
          <a:xfrm>
            <a:off x="10908" y="23368"/>
            <a:ext cx="1587" cy="3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（協議会使用欄）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33"/>
  <sheetViews>
    <sheetView tabSelected="1" view="pageBreakPreview" zoomScale="85" zoomScaleSheetLayoutView="85" zoomScalePageLayoutView="70" workbookViewId="0" topLeftCell="B2">
      <selection activeCell="AA7" sqref="AA7"/>
    </sheetView>
  </sheetViews>
  <sheetFormatPr defaultColWidth="9.00390625" defaultRowHeight="15"/>
  <cols>
    <col min="1" max="30" width="4.57421875" style="0" customWidth="1"/>
    <col min="31" max="31" width="6.140625" style="0" customWidth="1"/>
    <col min="32" max="16384" width="9.140625" customWidth="1"/>
  </cols>
  <sheetData>
    <row r="4" spans="6:36" ht="24.75" thickBot="1">
      <c r="F4" s="163" t="s">
        <v>77</v>
      </c>
      <c r="AI4" s="297" t="s">
        <v>88</v>
      </c>
      <c r="AJ4" s="297"/>
    </row>
    <row r="5" spans="1:36" ht="13.5">
      <c r="A5" s="164" t="s">
        <v>78</v>
      </c>
      <c r="B5" s="165"/>
      <c r="C5" s="166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AI5" s="298" t="s">
        <v>89</v>
      </c>
      <c r="AJ5" s="299">
        <v>105.156</v>
      </c>
    </row>
    <row r="6" spans="1:36" ht="14.25" thickBot="1">
      <c r="A6" s="164" t="s">
        <v>87</v>
      </c>
      <c r="B6" s="165"/>
      <c r="C6" s="166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AI6" s="300" t="s">
        <v>90</v>
      </c>
      <c r="AJ6" s="301">
        <v>50.8</v>
      </c>
    </row>
    <row r="7" spans="1:36" ht="13.5">
      <c r="A7" s="164" t="s">
        <v>79</v>
      </c>
      <c r="B7" s="165"/>
      <c r="C7" s="166"/>
      <c r="D7" s="165"/>
      <c r="E7" s="165"/>
      <c r="F7" s="165" t="s">
        <v>81</v>
      </c>
      <c r="G7" s="165"/>
      <c r="H7" s="165" t="s">
        <v>84</v>
      </c>
      <c r="I7" s="165"/>
      <c r="J7" s="165"/>
      <c r="K7" s="165"/>
      <c r="L7" s="165"/>
      <c r="M7" s="165"/>
      <c r="N7" s="166"/>
      <c r="AI7" s="297"/>
      <c r="AJ7" s="297"/>
    </row>
    <row r="8" spans="1:36" ht="14.25" thickBot="1">
      <c r="A8" s="164" t="s">
        <v>80</v>
      </c>
      <c r="B8" s="165"/>
      <c r="C8" s="166"/>
      <c r="D8" s="165"/>
      <c r="E8" s="165"/>
      <c r="F8" s="165" t="s">
        <v>81</v>
      </c>
      <c r="G8" s="165"/>
      <c r="H8" s="165" t="s">
        <v>82</v>
      </c>
      <c r="I8" s="165" t="s">
        <v>83</v>
      </c>
      <c r="J8" s="165"/>
      <c r="K8" s="165" t="s">
        <v>81</v>
      </c>
      <c r="L8" s="165"/>
      <c r="M8" s="165" t="s">
        <v>84</v>
      </c>
      <c r="N8" s="166"/>
      <c r="AI8" s="297" t="s">
        <v>91</v>
      </c>
      <c r="AJ8" s="297"/>
    </row>
    <row r="9" spans="1:36" ht="13.5">
      <c r="A9" s="164" t="s">
        <v>85</v>
      </c>
      <c r="B9" s="165"/>
      <c r="C9" s="166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AI9" s="298" t="s">
        <v>89</v>
      </c>
      <c r="AJ9" s="299">
        <v>6.208</v>
      </c>
    </row>
    <row r="10" spans="1:36" ht="14.25" thickBot="1">
      <c r="A10" s="164" t="s">
        <v>86</v>
      </c>
      <c r="B10" s="167"/>
      <c r="C10" s="168"/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56"/>
      <c r="P10" s="156"/>
      <c r="Q10" s="156"/>
      <c r="R10" s="156"/>
      <c r="S10" s="156"/>
      <c r="T10" s="156"/>
      <c r="U10" s="156"/>
      <c r="V10" s="156"/>
      <c r="W10" s="156"/>
      <c r="X10" s="14" t="s">
        <v>0</v>
      </c>
      <c r="Y10" s="1"/>
      <c r="Z10" s="1"/>
      <c r="AA10" s="1"/>
      <c r="AB10" s="1"/>
      <c r="AC10" s="1"/>
      <c r="AD10" s="1"/>
      <c r="AE10" s="1"/>
      <c r="AI10" s="300" t="s">
        <v>90</v>
      </c>
      <c r="AJ10" s="301">
        <v>3</v>
      </c>
    </row>
    <row r="11" spans="1:31" ht="15">
      <c r="A11" s="7" t="s">
        <v>2</v>
      </c>
      <c r="B11" s="8"/>
      <c r="C11" s="15"/>
      <c r="D11" s="205" t="s">
        <v>3</v>
      </c>
      <c r="E11" s="206"/>
      <c r="F11" s="17"/>
      <c r="G11" s="16" t="s">
        <v>4</v>
      </c>
      <c r="H11" s="18"/>
      <c r="I11" s="205" t="s">
        <v>5</v>
      </c>
      <c r="J11" s="226"/>
      <c r="K11" s="226"/>
      <c r="L11" s="226"/>
      <c r="M11" s="226"/>
      <c r="N11" s="226"/>
      <c r="O11" s="226"/>
      <c r="P11" s="209" t="s">
        <v>6</v>
      </c>
      <c r="Q11" s="210"/>
      <c r="R11" s="205" t="s">
        <v>7</v>
      </c>
      <c r="S11" s="206"/>
      <c r="T11" s="19" t="s">
        <v>8</v>
      </c>
      <c r="U11" s="20" t="s">
        <v>9</v>
      </c>
      <c r="V11" s="21" t="s">
        <v>10</v>
      </c>
      <c r="W11" s="22" t="s">
        <v>11</v>
      </c>
      <c r="X11" s="23"/>
      <c r="Y11" s="207"/>
      <c r="Z11" s="208"/>
      <c r="AA11" s="23"/>
      <c r="AB11" s="147"/>
      <c r="AC11" s="137" t="s">
        <v>12</v>
      </c>
      <c r="AD11" s="137" t="s">
        <v>13</v>
      </c>
      <c r="AE11" s="161" t="s">
        <v>14</v>
      </c>
    </row>
    <row r="12" spans="1:31" ht="13.5">
      <c r="A12" s="3" t="s">
        <v>15</v>
      </c>
      <c r="B12" s="4"/>
      <c r="C12" s="4"/>
      <c r="D12" s="227" t="s">
        <v>16</v>
      </c>
      <c r="E12" s="228"/>
      <c r="F12" s="24"/>
      <c r="G12" s="25" t="s">
        <v>17</v>
      </c>
      <c r="H12" s="26"/>
      <c r="I12" s="114" t="s">
        <v>18</v>
      </c>
      <c r="J12" s="201" t="s">
        <v>19</v>
      </c>
      <c r="K12" s="202"/>
      <c r="L12" s="229" t="s">
        <v>16</v>
      </c>
      <c r="M12" s="230"/>
      <c r="N12" s="230"/>
      <c r="O12" s="231"/>
      <c r="P12" s="108" t="s">
        <v>20</v>
      </c>
      <c r="Q12" s="27" t="s">
        <v>94</v>
      </c>
      <c r="R12" s="104" t="s">
        <v>17</v>
      </c>
      <c r="S12" s="33"/>
      <c r="T12" s="28" t="s">
        <v>22</v>
      </c>
      <c r="U12" s="29" t="s">
        <v>17</v>
      </c>
      <c r="V12" s="30" t="s">
        <v>20</v>
      </c>
      <c r="W12" s="31" t="s">
        <v>17</v>
      </c>
      <c r="X12" s="153" t="s">
        <v>21</v>
      </c>
      <c r="Y12" s="220" t="s">
        <v>23</v>
      </c>
      <c r="Z12" s="221"/>
      <c r="AA12" s="154" t="s">
        <v>21</v>
      </c>
      <c r="AB12" s="155" t="s">
        <v>23</v>
      </c>
      <c r="AC12" s="32" t="s">
        <v>24</v>
      </c>
      <c r="AD12" s="32" t="s">
        <v>24</v>
      </c>
      <c r="AE12" s="160" t="s">
        <v>76</v>
      </c>
    </row>
    <row r="13" spans="1:31" ht="13.5">
      <c r="A13" s="34"/>
      <c r="B13" s="35"/>
      <c r="C13" s="35"/>
      <c r="D13" s="218" t="s">
        <v>99</v>
      </c>
      <c r="E13" s="219"/>
      <c r="F13" s="36" t="s">
        <v>26</v>
      </c>
      <c r="G13" s="37" t="s">
        <v>26</v>
      </c>
      <c r="H13" s="16" t="s">
        <v>27</v>
      </c>
      <c r="I13" s="110" t="s">
        <v>28</v>
      </c>
      <c r="J13" s="109" t="s">
        <v>29</v>
      </c>
      <c r="K13" s="107" t="s">
        <v>30</v>
      </c>
      <c r="L13" s="232" t="s">
        <v>31</v>
      </c>
      <c r="M13" s="233"/>
      <c r="N13" s="233"/>
      <c r="O13" s="234"/>
      <c r="P13" s="39" t="s">
        <v>32</v>
      </c>
      <c r="Q13" s="38" t="s">
        <v>33</v>
      </c>
      <c r="R13" s="41" t="s">
        <v>32</v>
      </c>
      <c r="S13" s="42" t="s">
        <v>33</v>
      </c>
      <c r="T13" s="43"/>
      <c r="U13" s="44"/>
      <c r="V13" s="45"/>
      <c r="W13" s="46"/>
      <c r="X13" s="148"/>
      <c r="Y13" s="249"/>
      <c r="Z13" s="250"/>
      <c r="AA13" s="151"/>
      <c r="AB13" s="152" t="s">
        <v>34</v>
      </c>
      <c r="AC13" s="247" t="s">
        <v>35</v>
      </c>
      <c r="AD13" s="247" t="s">
        <v>36</v>
      </c>
      <c r="AE13" s="47"/>
    </row>
    <row r="14" spans="1:36" ht="13.5">
      <c r="A14" s="48"/>
      <c r="B14" s="6">
        <v>0</v>
      </c>
      <c r="C14" s="6" t="s">
        <v>37</v>
      </c>
      <c r="D14" s="49"/>
      <c r="E14" s="50"/>
      <c r="F14" s="49"/>
      <c r="G14" s="51"/>
      <c r="H14" s="105"/>
      <c r="I14" s="111" t="s">
        <v>38</v>
      </c>
      <c r="J14" s="40" t="s">
        <v>38</v>
      </c>
      <c r="K14" s="112" t="s">
        <v>17</v>
      </c>
      <c r="L14" s="174"/>
      <c r="M14" s="175"/>
      <c r="N14" s="175"/>
      <c r="O14" s="176"/>
      <c r="P14" s="49"/>
      <c r="Q14" s="172" t="s">
        <v>39</v>
      </c>
      <c r="R14" s="49"/>
      <c r="S14" s="52"/>
      <c r="T14" s="53"/>
      <c r="U14" s="54"/>
      <c r="V14" s="10"/>
      <c r="W14" s="55" t="s">
        <v>40</v>
      </c>
      <c r="X14" s="149"/>
      <c r="Y14" s="251"/>
      <c r="Z14" s="252"/>
      <c r="AA14" s="149"/>
      <c r="AB14" s="150"/>
      <c r="AC14" s="248"/>
      <c r="AD14" s="248"/>
      <c r="AE14" s="57"/>
      <c r="AI14" s="297"/>
      <c r="AJ14" s="297"/>
    </row>
    <row r="15" spans="1:36" ht="41.25">
      <c r="A15" s="58"/>
      <c r="B15" s="59">
        <v>0</v>
      </c>
      <c r="C15" s="59" t="s">
        <v>41</v>
      </c>
      <c r="D15" s="303" t="s">
        <v>92</v>
      </c>
      <c r="E15" s="304" t="s">
        <v>93</v>
      </c>
      <c r="F15" s="60" t="s">
        <v>42</v>
      </c>
      <c r="G15" s="61"/>
      <c r="H15" s="106"/>
      <c r="I15" s="13"/>
      <c r="J15" s="6"/>
      <c r="K15" s="113"/>
      <c r="L15" s="235"/>
      <c r="M15" s="236"/>
      <c r="N15" s="236"/>
      <c r="O15" s="237"/>
      <c r="P15" s="60"/>
      <c r="Q15" s="173"/>
      <c r="R15" s="60"/>
      <c r="S15" s="63"/>
      <c r="T15" s="60"/>
      <c r="U15" s="64"/>
      <c r="V15" s="62"/>
      <c r="W15" s="63"/>
      <c r="X15" s="131" t="s">
        <v>43</v>
      </c>
      <c r="Y15" s="224" t="s">
        <v>44</v>
      </c>
      <c r="Z15" s="225"/>
      <c r="AA15" s="131" t="s">
        <v>43</v>
      </c>
      <c r="AB15" s="132" t="s">
        <v>45</v>
      </c>
      <c r="AC15" s="65"/>
      <c r="AD15" s="65"/>
      <c r="AE15" s="66"/>
      <c r="AI15" s="307" t="s">
        <v>95</v>
      </c>
      <c r="AJ15" s="308"/>
    </row>
    <row r="16" spans="1:36" ht="13.5">
      <c r="A16" s="67" t="s">
        <v>46</v>
      </c>
      <c r="B16" s="68"/>
      <c r="C16" s="69" t="s">
        <v>47</v>
      </c>
      <c r="D16" s="70"/>
      <c r="E16" s="71"/>
      <c r="F16" s="71"/>
      <c r="G16" s="71"/>
      <c r="H16" s="126">
        <f>F16+G16</f>
        <v>0</v>
      </c>
      <c r="I16" s="115"/>
      <c r="J16" s="12"/>
      <c r="K16" s="123"/>
      <c r="L16" s="120"/>
      <c r="M16" s="184"/>
      <c r="N16" s="184"/>
      <c r="O16" s="292"/>
      <c r="P16" s="72"/>
      <c r="Q16" s="73"/>
      <c r="R16" s="72"/>
      <c r="S16" s="74"/>
      <c r="T16" s="72"/>
      <c r="U16" s="73"/>
      <c r="V16" s="75"/>
      <c r="W16" s="129"/>
      <c r="X16" s="72"/>
      <c r="Y16" s="253"/>
      <c r="Z16" s="254"/>
      <c r="AA16" s="72"/>
      <c r="AB16" s="76"/>
      <c r="AC16" s="77">
        <f>D16*9.76+E16*9.76+P16*45+Q16*VLOOKUP($Q12,$AI$5:$AJ$6,2,FALSE)+T16*36.7+V16*45.124+X14*X16+AA14*AA16</f>
        <v>0</v>
      </c>
      <c r="AD16" s="77">
        <f>D16*3.6+E16*3.6+P16*45+Q16*VLOOKUP($Q12,$AI$5:$AJ$6,2,FALSE)+T16*36.7+V16*45.124+X13*X16+AA13*AA16+M16*3.6</f>
        <v>0</v>
      </c>
      <c r="AE16" s="101" t="e">
        <f>VLOOKUP($D13,#REF!,2,FALSE)*1000*(D16+E16)+P16*45*0.05+Q16*VLOOKUP($Q12,#REF!,2,FALSE)+T16*36.7*0.068+V16*3.129+X16*Y14+AA16*AB14</f>
        <v>#REF!</v>
      </c>
      <c r="AI16" s="309" t="s">
        <v>96</v>
      </c>
      <c r="AJ16" s="310"/>
    </row>
    <row r="17" spans="1:36" ht="13.5">
      <c r="A17" s="78" t="s">
        <v>48</v>
      </c>
      <c r="B17" s="9"/>
      <c r="C17" s="79" t="s">
        <v>49</v>
      </c>
      <c r="D17" s="80"/>
      <c r="E17" s="81"/>
      <c r="F17" s="81"/>
      <c r="G17" s="81"/>
      <c r="H17" s="127">
        <f aca="true" t="shared" si="0" ref="H17:H27">F17+G17</f>
        <v>0</v>
      </c>
      <c r="I17" s="116"/>
      <c r="J17" s="2"/>
      <c r="K17" s="124"/>
      <c r="L17" s="185"/>
      <c r="M17" s="186"/>
      <c r="N17" s="186"/>
      <c r="O17" s="187"/>
      <c r="P17" s="82"/>
      <c r="Q17" s="83"/>
      <c r="R17" s="82"/>
      <c r="S17" s="84"/>
      <c r="T17" s="82"/>
      <c r="U17" s="83"/>
      <c r="V17" s="85"/>
      <c r="W17" s="130"/>
      <c r="X17" s="82"/>
      <c r="Y17" s="222"/>
      <c r="Z17" s="223"/>
      <c r="AA17" s="82"/>
      <c r="AB17" s="86"/>
      <c r="AC17" s="87">
        <f>D17*9.76+E17*9.76+P17*45+Q17*VLOOKUP($Q12,$AI$5:$AJ$6,2,FALSE)+T17*36.7+V17*45.124+X14*X17+AA14*AA17</f>
        <v>0</v>
      </c>
      <c r="AD17" s="87">
        <f>D17*3.6+E17*3.6+P17*45+Q17*VLOOKUP($Q12,$AI$5:$AJ$6,2,FALSE)+T17*36.7+V17*45.124+X13*X17+AA13*AA17+M17*3.6</f>
        <v>0</v>
      </c>
      <c r="AE17" s="102" t="e">
        <f>VLOOKUP($D13,#REF!,2,FALSE)*1000*(D17+E17)+P17*45*0.05+Q17*VLOOKUP($Q12,#REF!,2,FALSE)+T17*36.7*0.068+V17*3.129+X17*Y14+AA17*AB14</f>
        <v>#REF!</v>
      </c>
      <c r="AI17" s="311" t="s">
        <v>97</v>
      </c>
      <c r="AJ17" s="312"/>
    </row>
    <row r="18" spans="1:36" ht="13.5">
      <c r="A18" s="56" t="s">
        <v>51</v>
      </c>
      <c r="B18" s="5"/>
      <c r="C18" s="79" t="s">
        <v>52</v>
      </c>
      <c r="D18" s="80"/>
      <c r="E18" s="81"/>
      <c r="F18" s="81"/>
      <c r="G18" s="81"/>
      <c r="H18" s="127">
        <f t="shared" si="0"/>
        <v>0</v>
      </c>
      <c r="I18" s="116"/>
      <c r="J18" s="2"/>
      <c r="K18" s="124"/>
      <c r="L18" s="185"/>
      <c r="M18" s="186"/>
      <c r="N18" s="186"/>
      <c r="O18" s="187"/>
      <c r="P18" s="82"/>
      <c r="Q18" s="83"/>
      <c r="R18" s="82"/>
      <c r="S18" s="84"/>
      <c r="T18" s="82"/>
      <c r="U18" s="83"/>
      <c r="V18" s="85"/>
      <c r="W18" s="130"/>
      <c r="X18" s="82"/>
      <c r="Y18" s="222"/>
      <c r="Z18" s="223"/>
      <c r="AA18" s="82"/>
      <c r="AB18" s="86"/>
      <c r="AC18" s="87">
        <f>D18*9.76+E18*9.76+P18*45+Q18*VLOOKUP($Q12,$AI$5:$AJ$6,2,FALSE)+T18*36.7+V18*45.124+X14*X18+AA14*AA18</f>
        <v>0</v>
      </c>
      <c r="AD18" s="87">
        <f>D18*3.6+E18*3.6+P18*45+Q18*VLOOKUP($Q12,$AI$5:$AJ$6,2,FALSE)+T18*36.7+V18*45.124+X13*X18+AA13*AA18+M18*3.6</f>
        <v>0</v>
      </c>
      <c r="AE18" s="102" t="e">
        <f>VLOOKUP($D13,#REF!,2,FALSE)*1000*(D18+E18)+P18*45*0.05+Q18*VLOOKUP($Q12,#REF!,2,FALSE)+T18*36.7*0.068+V18*3.129+X18*Y14+AA18*AB14</f>
        <v>#REF!</v>
      </c>
      <c r="AI18" s="313" t="s">
        <v>99</v>
      </c>
      <c r="AJ18" s="314">
        <v>0.000474</v>
      </c>
    </row>
    <row r="19" spans="1:36" ht="13.5">
      <c r="A19" s="56" t="s">
        <v>51</v>
      </c>
      <c r="B19" s="5"/>
      <c r="C19" s="79" t="s">
        <v>50</v>
      </c>
      <c r="D19" s="80"/>
      <c r="E19" s="81"/>
      <c r="F19" s="81"/>
      <c r="G19" s="81"/>
      <c r="H19" s="127">
        <f t="shared" si="0"/>
        <v>0</v>
      </c>
      <c r="I19" s="116"/>
      <c r="J19" s="2"/>
      <c r="K19" s="124"/>
      <c r="L19" s="121"/>
      <c r="M19" s="191"/>
      <c r="N19" s="186"/>
      <c r="O19" s="187"/>
      <c r="P19" s="82"/>
      <c r="Q19" s="83"/>
      <c r="R19" s="82"/>
      <c r="S19" s="84"/>
      <c r="T19" s="82"/>
      <c r="U19" s="83"/>
      <c r="V19" s="85"/>
      <c r="W19" s="84"/>
      <c r="X19" s="82"/>
      <c r="Y19" s="222"/>
      <c r="Z19" s="223"/>
      <c r="AA19" s="82"/>
      <c r="AB19" s="86"/>
      <c r="AC19" s="87">
        <f>D19*9.76+E19*9.76+P19*45+Q19*VLOOKUP($Q12,$AI$5:$AJ$6,2,FALSE)+T19*36.7+V19*45.124+X14*X19+AA14*AA19</f>
        <v>0</v>
      </c>
      <c r="AD19" s="87">
        <f>D19*3.6+E19*3.6+P19*45+Q19*VLOOKUP($Q12,$AI$5:$AJ$6,2,FALSE)+T19*36.7+V19*45.124+X13*X19+AA13*AA19+M19*3.6</f>
        <v>0</v>
      </c>
      <c r="AE19" s="102" t="e">
        <f>VLOOKUP($D13,#REF!,2,FALSE)*1000*(D19+E19)+P19*45*0.05+Q19*VLOOKUP($Q12,#REF!,2,FALSE)+T19*36.7*0.068+V19*3.129+X19*Y14+AA19*AB14</f>
        <v>#REF!</v>
      </c>
      <c r="AI19" s="313" t="s">
        <v>25</v>
      </c>
      <c r="AJ19" s="314">
        <v>0.000512</v>
      </c>
    </row>
    <row r="20" spans="1:36" ht="13.5">
      <c r="A20" s="56" t="s">
        <v>55</v>
      </c>
      <c r="B20" s="5"/>
      <c r="C20" s="79" t="s">
        <v>53</v>
      </c>
      <c r="D20" s="80"/>
      <c r="E20" s="81"/>
      <c r="F20" s="81"/>
      <c r="G20" s="81"/>
      <c r="H20" s="127">
        <f t="shared" si="0"/>
        <v>0</v>
      </c>
      <c r="I20" s="116"/>
      <c r="J20" s="2"/>
      <c r="K20" s="124"/>
      <c r="L20" s="185"/>
      <c r="M20" s="186"/>
      <c r="N20" s="186"/>
      <c r="O20" s="187"/>
      <c r="P20" s="82"/>
      <c r="Q20" s="83"/>
      <c r="R20" s="82"/>
      <c r="S20" s="84"/>
      <c r="T20" s="82"/>
      <c r="U20" s="83"/>
      <c r="V20" s="85"/>
      <c r="W20" s="84"/>
      <c r="X20" s="82"/>
      <c r="Y20" s="222"/>
      <c r="Z20" s="223"/>
      <c r="AA20" s="82"/>
      <c r="AB20" s="86"/>
      <c r="AC20" s="87">
        <f>D20*9.76+E20*9.76+P20*45+Q20*VLOOKUP($Q12,$AI$5:$AJ$6,2,FALSE)+T20*36.7+V20*45.124+X14*X20+AA14*AA20</f>
        <v>0</v>
      </c>
      <c r="AD20" s="87">
        <f>D20*3.6+E20*3.6+P20*45+Q20*VLOOKUP($Q12,$AI$5:$AJ$6,2,FALSE)+T20*36.7+V20*45.124+X13*X20+AA13*AA20+M20*3.6</f>
        <v>0</v>
      </c>
      <c r="AE20" s="102" t="e">
        <f>VLOOKUP($D13,#REF!,2,FALSE)*1000*(D20+E20)+P20*45*0.05+Q20*VLOOKUP($Q12,#REF!,2,FALSE)+T20*36.7*0.068+V20*3.129+X20*Y14+AA20*AB14</f>
        <v>#REF!</v>
      </c>
      <c r="AI20" s="315" t="s">
        <v>98</v>
      </c>
      <c r="AJ20" s="316">
        <v>0.000512</v>
      </c>
    </row>
    <row r="21" spans="1:31" ht="13.5">
      <c r="A21" s="56" t="s">
        <v>55</v>
      </c>
      <c r="B21" s="5"/>
      <c r="C21" s="79" t="s">
        <v>54</v>
      </c>
      <c r="D21" s="80"/>
      <c r="E21" s="81"/>
      <c r="F21" s="81"/>
      <c r="G21" s="81"/>
      <c r="H21" s="127">
        <f t="shared" si="0"/>
        <v>0</v>
      </c>
      <c r="I21" s="116"/>
      <c r="J21" s="2"/>
      <c r="K21" s="124"/>
      <c r="L21" s="185"/>
      <c r="M21" s="186"/>
      <c r="N21" s="186"/>
      <c r="O21" s="187"/>
      <c r="P21" s="82"/>
      <c r="Q21" s="83"/>
      <c r="R21" s="82"/>
      <c r="S21" s="84"/>
      <c r="T21" s="82"/>
      <c r="U21" s="83"/>
      <c r="V21" s="85"/>
      <c r="W21" s="84"/>
      <c r="X21" s="82"/>
      <c r="Y21" s="222"/>
      <c r="Z21" s="223"/>
      <c r="AA21" s="82"/>
      <c r="AB21" s="86"/>
      <c r="AC21" s="87">
        <f>D21*9.76+E21*9.76+P21*45+Q21*VLOOKUP($Q12,$AI$5:$AJ$6,2,FALSE)+T21*36.7+V21*45.124+X14*X21+AA14*AA21</f>
        <v>0</v>
      </c>
      <c r="AD21" s="87">
        <f>D21*3.6+E21*3.6+P21*45+Q21*VLOOKUP($Q12,$AI$5:$AJ$6,2,FALSE)+T21*36.7+V21*45.124+X13*X21+AA13*AA21+M21*3.6</f>
        <v>0</v>
      </c>
      <c r="AE21" s="102" t="e">
        <f>VLOOKUP($D13,#REF!,2,FALSE)*1000*(D21+E21)+P21*45*0.05+Q21*VLOOKUP($Q12,#REF!,2,FALSE)+T21*36.7*0.068+V21*3.129+X21*Y14+AA21*AB14</f>
        <v>#REF!</v>
      </c>
    </row>
    <row r="22" spans="1:31" ht="13.5">
      <c r="A22" s="56" t="s">
        <v>55</v>
      </c>
      <c r="B22" s="5"/>
      <c r="C22" s="79" t="s">
        <v>56</v>
      </c>
      <c r="D22" s="80"/>
      <c r="E22" s="81"/>
      <c r="F22" s="81"/>
      <c r="G22" s="81"/>
      <c r="H22" s="127">
        <f t="shared" si="0"/>
        <v>0</v>
      </c>
      <c r="I22" s="116"/>
      <c r="J22" s="2"/>
      <c r="K22" s="124"/>
      <c r="L22" s="121"/>
      <c r="M22" s="191"/>
      <c r="N22" s="186"/>
      <c r="O22" s="187"/>
      <c r="P22" s="82"/>
      <c r="Q22" s="83"/>
      <c r="R22" s="82"/>
      <c r="S22" s="84"/>
      <c r="T22" s="82"/>
      <c r="U22" s="83"/>
      <c r="V22" s="85"/>
      <c r="W22" s="84"/>
      <c r="X22" s="82"/>
      <c r="Y22" s="222"/>
      <c r="Z22" s="223"/>
      <c r="AA22" s="82"/>
      <c r="AB22" s="86"/>
      <c r="AC22" s="87">
        <f>D22*9.76+E22*9.76+P22*45+Q22*VLOOKUP($Q12,$AI$5:$AJ$6,2,FALSE)+T22*36.7+V22*45.124+X14*X22+AA14*AA22</f>
        <v>0</v>
      </c>
      <c r="AD22" s="87">
        <f>D22*3.6+E22*3.6+P22*45+Q22*VLOOKUP($Q12,$AI$5:$AJ$6,2,FALSE)+T22*36.7+V22*45.124+X13*X22+AA13*AA22+M22*3.6</f>
        <v>0</v>
      </c>
      <c r="AE22" s="102" t="e">
        <f>VLOOKUP($D13,#REF!,2,FALSE)*1000*(D22+E22)+P22*45*0.05+Q22*VLOOKUP($Q12,#REF!,2,FALSE)+T22*36.7*0.068+V22*3.129+X22*Y14+AA22*AB14</f>
        <v>#REF!</v>
      </c>
    </row>
    <row r="23" spans="1:36" ht="13.5">
      <c r="A23" s="56" t="s">
        <v>55</v>
      </c>
      <c r="B23" s="5"/>
      <c r="C23" s="79" t="s">
        <v>57</v>
      </c>
      <c r="D23" s="80"/>
      <c r="E23" s="81"/>
      <c r="F23" s="81"/>
      <c r="G23" s="81"/>
      <c r="H23" s="127">
        <f t="shared" si="0"/>
        <v>0</v>
      </c>
      <c r="I23" s="116"/>
      <c r="J23" s="2"/>
      <c r="K23" s="124"/>
      <c r="L23" s="121"/>
      <c r="M23" s="191"/>
      <c r="N23" s="186"/>
      <c r="O23" s="187"/>
      <c r="P23" s="82"/>
      <c r="Q23" s="83"/>
      <c r="R23" s="82"/>
      <c r="S23" s="84"/>
      <c r="T23" s="82"/>
      <c r="U23" s="83"/>
      <c r="V23" s="85"/>
      <c r="W23" s="84"/>
      <c r="X23" s="82"/>
      <c r="Y23" s="222"/>
      <c r="Z23" s="223"/>
      <c r="AA23" s="82"/>
      <c r="AB23" s="86"/>
      <c r="AC23" s="87">
        <f>D23*9.76+E23*9.76+P23*45+Q23*VLOOKUP($Q12,$AI$5:$AJ$6,2,FALSE)+T23*36.7+V23*45.124+X14*X23+AA14*AA23</f>
        <v>0</v>
      </c>
      <c r="AD23" s="87">
        <f>D23*3.6+E23*3.6+P23*45+Q23*VLOOKUP($Q12,$AI$5:$AJ$6,2,FALSE)+T23*36.7+V23*45.124+X13*X23+AA13*AA23+M23*3.6</f>
        <v>0</v>
      </c>
      <c r="AE23" s="102" t="e">
        <f>VLOOKUP($D13,#REF!,2,FALSE)*1000*(D23+E23)+P23*45*0.05+Q23*VLOOKUP($Q12,#REF!,2,FALSE)+T23*36.7*0.068+V23*3.129+X23*Y14+AA23*AB14</f>
        <v>#REF!</v>
      </c>
      <c r="AI23" s="305"/>
      <c r="AJ23" s="306"/>
    </row>
    <row r="24" spans="1:36" ht="13.5">
      <c r="A24" s="56" t="s">
        <v>55</v>
      </c>
      <c r="B24" s="5"/>
      <c r="C24" s="79" t="s">
        <v>58</v>
      </c>
      <c r="D24" s="80"/>
      <c r="E24" s="81"/>
      <c r="F24" s="81"/>
      <c r="G24" s="81"/>
      <c r="H24" s="127">
        <f t="shared" si="0"/>
        <v>0</v>
      </c>
      <c r="I24" s="116"/>
      <c r="J24" s="2"/>
      <c r="K24" s="124"/>
      <c r="L24" s="121"/>
      <c r="M24" s="191"/>
      <c r="N24" s="186"/>
      <c r="O24" s="187"/>
      <c r="P24" s="82"/>
      <c r="Q24" s="83"/>
      <c r="R24" s="82"/>
      <c r="S24" s="84"/>
      <c r="T24" s="82"/>
      <c r="U24" s="83"/>
      <c r="V24" s="85"/>
      <c r="W24" s="84"/>
      <c r="X24" s="82"/>
      <c r="Y24" s="222"/>
      <c r="Z24" s="223"/>
      <c r="AA24" s="82"/>
      <c r="AB24" s="86"/>
      <c r="AC24" s="87">
        <f>D24*9.76+E24*9.76+P24*45+Q24*VLOOKUP($Q12,$AI$5:$AJ$6,2,FALSE)+T24*36.7+V24*45.124+X14*X24+AA14*AA24</f>
        <v>0</v>
      </c>
      <c r="AD24" s="87">
        <f>D24*3.6+E24*3.6+P24*45+Q25*VLOOKUP($Q12,$AI$5:$AJ$6,2,FALSE)+T24*36.7+V24*45.124+X13*X24+AA13*AA24+M24*3.6</f>
        <v>0</v>
      </c>
      <c r="AE24" s="102" t="e">
        <f>VLOOKUP($D13,#REF!,2,FALSE)*1000*(D24+E24)+P24*45*0.05+Q24*VLOOKUP($Q12,#REF!,2,FALSE)+T24*36.7*0.068+V24*3.129+X24*Y14+AA24*AB14</f>
        <v>#REF!</v>
      </c>
      <c r="AI24" s="305"/>
      <c r="AJ24" s="306"/>
    </row>
    <row r="25" spans="1:36" ht="13.5">
      <c r="A25" s="56" t="s">
        <v>55</v>
      </c>
      <c r="B25" s="5"/>
      <c r="C25" s="79" t="s">
        <v>59</v>
      </c>
      <c r="D25" s="80"/>
      <c r="E25" s="81"/>
      <c r="F25" s="81"/>
      <c r="G25" s="81"/>
      <c r="H25" s="127">
        <f t="shared" si="0"/>
        <v>0</v>
      </c>
      <c r="I25" s="116"/>
      <c r="J25" s="2"/>
      <c r="K25" s="124"/>
      <c r="L25" s="121"/>
      <c r="M25" s="191"/>
      <c r="N25" s="186"/>
      <c r="O25" s="187"/>
      <c r="P25" s="82"/>
      <c r="Q25" s="83"/>
      <c r="R25" s="82"/>
      <c r="S25" s="84"/>
      <c r="T25" s="82"/>
      <c r="U25" s="83"/>
      <c r="V25" s="85"/>
      <c r="W25" s="84"/>
      <c r="X25" s="82"/>
      <c r="Y25" s="222"/>
      <c r="Z25" s="223"/>
      <c r="AA25" s="82"/>
      <c r="AB25" s="86"/>
      <c r="AC25" s="87">
        <f>D25*9.76+E25*9.76+P25*45+Q25*VLOOKUP($Q12,$AI$5:$AJ$6,2,FALSE)+T25*36.7+V25*45.124+X14*X25+AA14*AA25</f>
        <v>0</v>
      </c>
      <c r="AD25" s="87">
        <f>D25*3.6+E25*3.6+P25*45+Q25*VLOOKUP($Q12,$AI$5:$AJ$6,2,FALSE)+T25*36.7+V25*45.124+X13*X25+AA13*AA25+M25*3.6</f>
        <v>0</v>
      </c>
      <c r="AE25" s="102" t="e">
        <f>VLOOKUP($D13,#REF!,2,FALSE)*1000*(D25+E25)+P25*45*0.05+Q25*VLOOKUP($Q12,#REF!,2,FALSE)+T25*36.7*0.068+V25*3.129+X25*Y14+AA25*AB14</f>
        <v>#REF!</v>
      </c>
      <c r="AI25" s="305"/>
      <c r="AJ25" s="306"/>
    </row>
    <row r="26" spans="1:36" ht="13.5">
      <c r="A26" s="56" t="s">
        <v>55</v>
      </c>
      <c r="B26" s="5"/>
      <c r="C26" s="79" t="s">
        <v>60</v>
      </c>
      <c r="D26" s="80"/>
      <c r="E26" s="81"/>
      <c r="F26" s="81"/>
      <c r="G26" s="81"/>
      <c r="H26" s="127">
        <f t="shared" si="0"/>
        <v>0</v>
      </c>
      <c r="I26" s="116"/>
      <c r="J26" s="2"/>
      <c r="K26" s="124"/>
      <c r="L26" s="121"/>
      <c r="M26" s="191"/>
      <c r="N26" s="186"/>
      <c r="O26" s="187"/>
      <c r="P26" s="82"/>
      <c r="Q26" s="83"/>
      <c r="R26" s="82"/>
      <c r="S26" s="84"/>
      <c r="T26" s="82"/>
      <c r="U26" s="83"/>
      <c r="V26" s="85"/>
      <c r="W26" s="84"/>
      <c r="X26" s="82"/>
      <c r="Y26" s="222"/>
      <c r="Z26" s="223"/>
      <c r="AA26" s="82"/>
      <c r="AB26" s="86"/>
      <c r="AC26" s="87">
        <f>D26*9.76+E26*9.76+P26*45+Q26*VLOOKUP($Q12,$AI$5:$AJ$6,2,FALSE)+T26*36.7+V26*45.124+X14*X26+AA14*AA26</f>
        <v>0</v>
      </c>
      <c r="AD26" s="87">
        <f>D26*3.6+E26*3.6+P26*45+Q26*VLOOKUP($Q12,$AI$5:$AJ$6,2,FALSE)+T26*36.7+V26*45.124+X13*X26+AA13*AA26+M26*3.6</f>
        <v>0</v>
      </c>
      <c r="AE26" s="102" t="e">
        <f>VLOOKUP($D13,#REF!,2,FALSE)*1000*(D26+E26)+P26*45*0.05+Q26*VLOOKUP($Q12,#REF!,2,FALSE)+T26*36.7*0.068+V26*3.129+X26*Y14+AA26*AB14</f>
        <v>#REF!</v>
      </c>
      <c r="AI26" s="305"/>
      <c r="AJ26" s="306"/>
    </row>
    <row r="27" spans="1:36" ht="14.25" thickBot="1">
      <c r="A27" s="88" t="s">
        <v>55</v>
      </c>
      <c r="B27" s="89"/>
      <c r="C27" s="90" t="s">
        <v>1</v>
      </c>
      <c r="D27" s="91"/>
      <c r="E27" s="92"/>
      <c r="F27" s="92"/>
      <c r="G27" s="92"/>
      <c r="H27" s="128">
        <f t="shared" si="0"/>
        <v>0</v>
      </c>
      <c r="I27" s="117"/>
      <c r="J27" s="119"/>
      <c r="K27" s="125"/>
      <c r="L27" s="122"/>
      <c r="M27" s="191"/>
      <c r="N27" s="186"/>
      <c r="O27" s="187"/>
      <c r="P27" s="93"/>
      <c r="Q27" s="94"/>
      <c r="R27" s="93"/>
      <c r="S27" s="95"/>
      <c r="T27" s="93"/>
      <c r="U27" s="94"/>
      <c r="V27" s="96"/>
      <c r="W27" s="95"/>
      <c r="X27" s="93"/>
      <c r="Y27" s="255"/>
      <c r="Z27" s="256"/>
      <c r="AA27" s="93"/>
      <c r="AB27" s="97"/>
      <c r="AC27" s="98">
        <f>D27*9.76+E27*9.76+P27*45+Q27*VLOOKUP($Q12,$AI$5:$AJ$6,2,FALSE)+T27*36.7+V27*45.124+X14*X27+AA14*AA27</f>
        <v>0</v>
      </c>
      <c r="AD27" s="98">
        <f>D27*3.6+E27*3.6+P27*45+Q27*VLOOKUP($Q12,$AI$5:$AJ$6,2,FALSE)+T27*36.7+V27*45.124+X13*X27+AA13*AA27+M27*3.6</f>
        <v>0</v>
      </c>
      <c r="AE27" s="103" t="e">
        <f>VLOOKUP($D13,#REF!,2,FALSE)*1000*(D27+E27)+P27*45*0.05+Q27*VLOOKUP($Q12,#REF!,2,FALSE)+T27*36.7*0.068+V27*3.129+X27*Y14+AA27*AB14</f>
        <v>#REF!</v>
      </c>
      <c r="AI27" s="305"/>
      <c r="AJ27" s="306"/>
    </row>
    <row r="28" spans="1:36" ht="15" thickBot="1" thickTop="1">
      <c r="A28" s="133"/>
      <c r="B28" s="134"/>
      <c r="C28" s="134" t="s">
        <v>27</v>
      </c>
      <c r="D28" s="99">
        <f>SUM(D16:D27)</f>
        <v>0</v>
      </c>
      <c r="E28" s="99">
        <f aca="true" t="shared" si="1" ref="E28:J28">SUM(E16:E27)</f>
        <v>0</v>
      </c>
      <c r="F28" s="99">
        <f t="shared" si="1"/>
        <v>0</v>
      </c>
      <c r="G28" s="99">
        <f t="shared" si="1"/>
        <v>0</v>
      </c>
      <c r="H28" s="99">
        <f t="shared" si="1"/>
        <v>0</v>
      </c>
      <c r="I28" s="99">
        <f t="shared" si="1"/>
        <v>0</v>
      </c>
      <c r="J28" s="99">
        <f t="shared" si="1"/>
        <v>0</v>
      </c>
      <c r="K28" s="99">
        <f>SUM(K16:K27)</f>
        <v>0</v>
      </c>
      <c r="L28" s="285">
        <f>SUM(L16:O27)</f>
        <v>0</v>
      </c>
      <c r="M28" s="286"/>
      <c r="N28" s="286"/>
      <c r="O28" s="287"/>
      <c r="P28" s="99">
        <f aca="true" t="shared" si="2" ref="P28:AE28">SUM(P16:P27)</f>
        <v>0</v>
      </c>
      <c r="Q28" s="99">
        <f t="shared" si="2"/>
        <v>0</v>
      </c>
      <c r="R28" s="99">
        <f t="shared" si="2"/>
        <v>0</v>
      </c>
      <c r="S28" s="99">
        <f t="shared" si="2"/>
        <v>0</v>
      </c>
      <c r="T28" s="99">
        <f t="shared" si="2"/>
        <v>0</v>
      </c>
      <c r="U28" s="99">
        <f t="shared" si="2"/>
        <v>0</v>
      </c>
      <c r="V28" s="162">
        <f t="shared" si="2"/>
        <v>0</v>
      </c>
      <c r="W28" s="99">
        <f t="shared" si="2"/>
        <v>0</v>
      </c>
      <c r="X28" s="99">
        <f t="shared" si="2"/>
        <v>0</v>
      </c>
      <c r="Y28" s="288">
        <f t="shared" si="2"/>
        <v>0</v>
      </c>
      <c r="Z28" s="289">
        <f t="shared" si="2"/>
        <v>0</v>
      </c>
      <c r="AA28" s="99">
        <f t="shared" si="2"/>
        <v>0</v>
      </c>
      <c r="AB28" s="99">
        <f t="shared" si="2"/>
        <v>0</v>
      </c>
      <c r="AC28" s="99">
        <f>SUM(AC16:AC27)</f>
        <v>0</v>
      </c>
      <c r="AD28" s="99">
        <f>SUM($AD$43:$AD$54)</f>
        <v>0</v>
      </c>
      <c r="AE28" s="99">
        <f>SUM($AE$43:$AE$54)</f>
        <v>0</v>
      </c>
      <c r="AI28" s="305"/>
      <c r="AJ28" s="306"/>
    </row>
    <row r="29" spans="1:36" ht="15" thickBot="1" thickTop="1">
      <c r="A29" s="276" t="s">
        <v>61</v>
      </c>
      <c r="B29" s="277"/>
      <c r="C29" s="277"/>
      <c r="D29" s="278"/>
      <c r="E29" s="278"/>
      <c r="F29" s="279"/>
      <c r="G29" s="274">
        <f>D28*3.6+E28*3.6</f>
        <v>0</v>
      </c>
      <c r="H29" s="275"/>
      <c r="I29" s="188">
        <f>M28*3.6</f>
        <v>0</v>
      </c>
      <c r="J29" s="189"/>
      <c r="K29" s="189"/>
      <c r="L29" s="189"/>
      <c r="M29" s="189"/>
      <c r="N29" s="189"/>
      <c r="O29" s="190"/>
      <c r="P29" s="138">
        <f>P27*45</f>
        <v>0</v>
      </c>
      <c r="Q29" s="145">
        <f>Q28*VLOOKUP($Q12,$AI$5:$AJ$6,2,FALSE)</f>
        <v>0</v>
      </c>
      <c r="R29" s="139"/>
      <c r="S29" s="140"/>
      <c r="T29" s="280">
        <f>T30</f>
        <v>0</v>
      </c>
      <c r="U29" s="281"/>
      <c r="V29" s="282">
        <f>V30</f>
        <v>0</v>
      </c>
      <c r="W29" s="284"/>
      <c r="X29" s="282">
        <f>X28*X13</f>
        <v>0</v>
      </c>
      <c r="Y29" s="283"/>
      <c r="Z29" s="284"/>
      <c r="AA29" s="282">
        <f>AA13*AA28</f>
        <v>0</v>
      </c>
      <c r="AB29" s="283"/>
      <c r="AC29" s="238" t="s">
        <v>62</v>
      </c>
      <c r="AD29" s="239"/>
      <c r="AE29" s="239"/>
      <c r="AI29" s="305"/>
      <c r="AJ29" s="306"/>
    </row>
    <row r="30" spans="1:31" ht="14.25" thickBot="1">
      <c r="A30" s="266" t="s">
        <v>63</v>
      </c>
      <c r="B30" s="267"/>
      <c r="C30" s="267"/>
      <c r="D30" s="267"/>
      <c r="E30" s="267"/>
      <c r="F30" s="267"/>
      <c r="G30" s="268">
        <f>D28*9.76+E28*9.76</f>
        <v>0</v>
      </c>
      <c r="H30" s="269"/>
      <c r="I30" s="199" t="s">
        <v>64</v>
      </c>
      <c r="J30" s="199"/>
      <c r="K30" s="199"/>
      <c r="L30" s="199"/>
      <c r="M30" s="199"/>
      <c r="N30" s="199"/>
      <c r="O30" s="200"/>
      <c r="P30" s="141">
        <f>P28*45</f>
        <v>0</v>
      </c>
      <c r="Q30" s="146">
        <f>Q28*VLOOKUP($Q12,AI5:AJ6,2,FALSE)</f>
        <v>0</v>
      </c>
      <c r="R30" s="142"/>
      <c r="S30" s="143"/>
      <c r="T30" s="192">
        <f>T28*36.7</f>
        <v>0</v>
      </c>
      <c r="U30" s="193"/>
      <c r="V30" s="244">
        <f>V28*45.124</f>
        <v>0</v>
      </c>
      <c r="W30" s="246"/>
      <c r="X30" s="244">
        <f>X28*X14</f>
        <v>0</v>
      </c>
      <c r="Y30" s="245"/>
      <c r="Z30" s="246"/>
      <c r="AA30" s="244">
        <f>AA28*AA14</f>
        <v>0</v>
      </c>
      <c r="AB30" s="245"/>
      <c r="AC30" s="240"/>
      <c r="AD30" s="241"/>
      <c r="AE30" s="241"/>
    </row>
    <row r="31" spans="1:31" ht="15" thickBot="1">
      <c r="A31" s="211" t="s">
        <v>65</v>
      </c>
      <c r="B31" s="212"/>
      <c r="C31" s="212"/>
      <c r="D31" s="213"/>
      <c r="E31" s="213"/>
      <c r="F31" s="214"/>
      <c r="G31" s="293">
        <f>VLOOKUP(D13,$AI$15:$AJ$20,2,FALSE)*(D28+E28)*1000</f>
        <v>0</v>
      </c>
      <c r="H31" s="294"/>
      <c r="I31" s="215" t="s">
        <v>64</v>
      </c>
      <c r="J31" s="216"/>
      <c r="K31" s="216"/>
      <c r="L31" s="216"/>
      <c r="M31" s="216"/>
      <c r="N31" s="216"/>
      <c r="O31" s="217"/>
      <c r="P31" s="196">
        <f>Q28*VLOOKUP($Q12,$AI$9:$AJ$10,2,FALSE)+P28*0.05</f>
        <v>0</v>
      </c>
      <c r="Q31" s="197"/>
      <c r="R31" s="197"/>
      <c r="S31" s="198"/>
      <c r="T31" s="203">
        <f>T28*36.7*0.068</f>
        <v>0</v>
      </c>
      <c r="U31" s="204"/>
      <c r="V31" s="257">
        <f>V28*3.129</f>
        <v>0</v>
      </c>
      <c r="W31" s="273"/>
      <c r="X31" s="257">
        <f>X28*Y14</f>
        <v>0</v>
      </c>
      <c r="Y31" s="258"/>
      <c r="Z31" s="204"/>
      <c r="AA31" s="257">
        <f>AA28*AB14</f>
        <v>0</v>
      </c>
      <c r="AB31" s="258"/>
      <c r="AC31" s="242"/>
      <c r="AD31" s="243"/>
      <c r="AE31" s="243"/>
    </row>
    <row r="32" spans="1:31" ht="15.75" thickBot="1" thickTop="1">
      <c r="A32" s="270" t="s">
        <v>66</v>
      </c>
      <c r="B32" s="271"/>
      <c r="C32" s="271"/>
      <c r="D32" s="271"/>
      <c r="E32" s="271"/>
      <c r="F32" s="272"/>
      <c r="G32" s="295">
        <f>SUM($AC$16:$AC$27)</f>
        <v>0</v>
      </c>
      <c r="H32" s="296"/>
      <c r="I32" s="157" t="s">
        <v>67</v>
      </c>
      <c r="J32" s="11"/>
      <c r="K32" s="118" t="s">
        <v>68</v>
      </c>
      <c r="L32" s="11"/>
      <c r="M32" s="11"/>
      <c r="N32" s="11"/>
      <c r="O32" s="11"/>
      <c r="P32" s="11"/>
      <c r="Q32" s="11"/>
      <c r="R32" s="62"/>
      <c r="S32" s="295">
        <f>SUM($AD$16:$AD$27)</f>
        <v>0</v>
      </c>
      <c r="T32" s="302"/>
      <c r="U32" s="182" t="s">
        <v>69</v>
      </c>
      <c r="V32" s="183"/>
      <c r="W32" s="259" t="s">
        <v>70</v>
      </c>
      <c r="X32" s="260"/>
      <c r="Y32" s="260"/>
      <c r="Z32" s="260"/>
      <c r="AA32" s="260"/>
      <c r="AB32" s="260"/>
      <c r="AC32" s="260"/>
      <c r="AD32" s="158">
        <f>$H$28+K28+$R$28+$S$28+$U$28+$W$28+Y28+$AB$28</f>
        <v>0</v>
      </c>
      <c r="AE32" s="159" t="s">
        <v>71</v>
      </c>
    </row>
    <row r="33" spans="1:31" ht="15" thickBot="1" thickTop="1">
      <c r="A33" s="261" t="s">
        <v>72</v>
      </c>
      <c r="B33" s="262"/>
      <c r="C33" s="262"/>
      <c r="D33" s="262"/>
      <c r="E33" s="262"/>
      <c r="F33" s="263"/>
      <c r="G33" s="180">
        <f>G30+P30+Q30+T30+X30+AA30</f>
        <v>0</v>
      </c>
      <c r="H33" s="181"/>
      <c r="I33" s="135" t="s">
        <v>67</v>
      </c>
      <c r="J33" s="136"/>
      <c r="K33" s="177" t="s">
        <v>73</v>
      </c>
      <c r="L33" s="178"/>
      <c r="M33" s="178"/>
      <c r="N33" s="178"/>
      <c r="O33" s="178"/>
      <c r="P33" s="178"/>
      <c r="Q33" s="178"/>
      <c r="R33" s="179"/>
      <c r="S33" s="264">
        <f>G31+P31+T31+AA31+X31</f>
        <v>0</v>
      </c>
      <c r="T33" s="265"/>
      <c r="U33" s="194" t="s">
        <v>69</v>
      </c>
      <c r="V33" s="195"/>
      <c r="W33" s="290" t="s">
        <v>74</v>
      </c>
      <c r="X33" s="291"/>
      <c r="Y33" s="291"/>
      <c r="Z33" s="291"/>
      <c r="AA33" s="291"/>
      <c r="AB33" s="291"/>
      <c r="AC33" s="291"/>
      <c r="AD33" s="144">
        <f>H28+K28+R28+S28+U28+Y28+AB28</f>
        <v>0</v>
      </c>
      <c r="AE33" s="100" t="s">
        <v>75</v>
      </c>
    </row>
  </sheetData>
  <sheetProtection/>
  <mergeCells count="82">
    <mergeCell ref="AI15:AJ15"/>
    <mergeCell ref="AI16:AJ16"/>
    <mergeCell ref="AI17:AJ17"/>
    <mergeCell ref="AA29:AB29"/>
    <mergeCell ref="X31:Z31"/>
    <mergeCell ref="X29:Z29"/>
    <mergeCell ref="V29:W29"/>
    <mergeCell ref="L28:O28"/>
    <mergeCell ref="Y28:Z28"/>
    <mergeCell ref="V30:W30"/>
    <mergeCell ref="W33:AC33"/>
    <mergeCell ref="V31:W31"/>
    <mergeCell ref="U32:V32"/>
    <mergeCell ref="G29:H29"/>
    <mergeCell ref="A29:F29"/>
    <mergeCell ref="T29:U29"/>
    <mergeCell ref="W32:AC32"/>
    <mergeCell ref="A33:F33"/>
    <mergeCell ref="G32:H32"/>
    <mergeCell ref="S33:T33"/>
    <mergeCell ref="A30:F30"/>
    <mergeCell ref="G30:H30"/>
    <mergeCell ref="G31:H31"/>
    <mergeCell ref="A32:F32"/>
    <mergeCell ref="S32:T32"/>
    <mergeCell ref="Y23:Z23"/>
    <mergeCell ref="Y16:Z16"/>
    <mergeCell ref="Y17:Z17"/>
    <mergeCell ref="Y24:Z24"/>
    <mergeCell ref="Y25:Z25"/>
    <mergeCell ref="Y20:Z20"/>
    <mergeCell ref="Y21:Z21"/>
    <mergeCell ref="Y27:Z27"/>
    <mergeCell ref="Y26:Z26"/>
    <mergeCell ref="AC29:AE31"/>
    <mergeCell ref="X30:Z30"/>
    <mergeCell ref="AC13:AC14"/>
    <mergeCell ref="AD13:AD14"/>
    <mergeCell ref="Y13:Z13"/>
    <mergeCell ref="Y14:Z14"/>
    <mergeCell ref="Y22:Z22"/>
    <mergeCell ref="AA31:AB31"/>
    <mergeCell ref="AA30:AB30"/>
    <mergeCell ref="Y19:Z19"/>
    <mergeCell ref="Y15:Z15"/>
    <mergeCell ref="Y18:Z18"/>
    <mergeCell ref="D11:E11"/>
    <mergeCell ref="I11:O11"/>
    <mergeCell ref="D12:E12"/>
    <mergeCell ref="L12:O12"/>
    <mergeCell ref="L13:O13"/>
    <mergeCell ref="L15:O15"/>
    <mergeCell ref="R11:S11"/>
    <mergeCell ref="Y11:Z11"/>
    <mergeCell ref="L18:O18"/>
    <mergeCell ref="P11:Q11"/>
    <mergeCell ref="A31:F31"/>
    <mergeCell ref="I31:O31"/>
    <mergeCell ref="D13:E13"/>
    <mergeCell ref="L20:O20"/>
    <mergeCell ref="M23:O23"/>
    <mergeCell ref="Y12:Z12"/>
    <mergeCell ref="J12:K12"/>
    <mergeCell ref="T31:U31"/>
    <mergeCell ref="M22:O22"/>
    <mergeCell ref="M27:O27"/>
    <mergeCell ref="M19:O19"/>
    <mergeCell ref="L21:O21"/>
    <mergeCell ref="M16:O16"/>
    <mergeCell ref="L17:O17"/>
    <mergeCell ref="I29:O29"/>
    <mergeCell ref="M25:O25"/>
    <mergeCell ref="M26:O26"/>
    <mergeCell ref="T30:U30"/>
    <mergeCell ref="U33:V33"/>
    <mergeCell ref="P31:S31"/>
    <mergeCell ref="Q14:Q15"/>
    <mergeCell ref="L14:O14"/>
    <mergeCell ref="K33:R33"/>
    <mergeCell ref="G33:H33"/>
    <mergeCell ref="I30:O30"/>
    <mergeCell ref="M24:O24"/>
  </mergeCells>
  <dataValidations count="2">
    <dataValidation type="list" allowBlank="1" showInputMessage="1" showErrorMessage="1" sqref="Q12 X12 AA12">
      <formula1>$AI$5:$AI$6</formula1>
    </dataValidation>
    <dataValidation type="list" allowBlank="1" showInputMessage="1" showErrorMessage="1" sqref="D13:E13">
      <formula1>$AI$18:$AI$20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埼玉県住まいづくり協議会</dc:creator>
  <cp:keywords/>
  <dc:description/>
  <cp:lastModifiedBy>yoshihito</cp:lastModifiedBy>
  <cp:lastPrinted>2019-07-01T14:57:21Z</cp:lastPrinted>
  <dcterms:created xsi:type="dcterms:W3CDTF">2019-05-09T10:05:47Z</dcterms:created>
  <dcterms:modified xsi:type="dcterms:W3CDTF">2019-07-01T14:57:32Z</dcterms:modified>
  <cp:category/>
  <cp:version/>
  <cp:contentType/>
  <cp:contentStatus/>
</cp:coreProperties>
</file>